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showInkAnnotation="0" autoCompressPictures="0"/>
  <bookViews>
    <workbookView xWindow="9980" yWindow="1020" windowWidth="35740" windowHeight="24180" tabRatio="500" activeTab="1"/>
  </bookViews>
  <sheets>
    <sheet name="Guidelines" sheetId="4" r:id="rId1"/>
    <sheet name="Cost of production fresh" sheetId="3" r:id="rId2"/>
    <sheet name="Pricing" sheetId="2" r:id="rId3"/>
    <sheet name="Annual calculation" sheetId="1"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36" i="1" l="1"/>
  <c r="J51" i="1"/>
  <c r="K52" i="1"/>
  <c r="I52" i="1"/>
  <c r="E5" i="2"/>
  <c r="D66" i="3"/>
  <c r="D5" i="2"/>
  <c r="D29" i="3"/>
  <c r="G29" i="3"/>
  <c r="D30" i="3"/>
  <c r="D43" i="3"/>
  <c r="D52" i="3"/>
  <c r="D54" i="3"/>
  <c r="C5" i="2"/>
  <c r="D67" i="3"/>
  <c r="D70" i="3"/>
  <c r="D46" i="3"/>
  <c r="D49" i="3"/>
  <c r="D50" i="3"/>
  <c r="D51" i="3"/>
  <c r="D34" i="3"/>
  <c r="D35" i="3"/>
  <c r="D37" i="3"/>
  <c r="D38" i="3"/>
  <c r="D39" i="3"/>
  <c r="D40" i="3"/>
  <c r="D41" i="3"/>
  <c r="D42" i="3"/>
  <c r="L5" i="2"/>
  <c r="M5" i="2"/>
  <c r="N5" i="2"/>
  <c r="H5" i="2"/>
  <c r="I5" i="2"/>
  <c r="C2" i="1"/>
  <c r="H2" i="1"/>
  <c r="I2" i="1"/>
  <c r="J2" i="1"/>
  <c r="G2" i="1"/>
  <c r="K2" i="1"/>
  <c r="C3" i="1"/>
  <c r="H3" i="1"/>
  <c r="C4" i="1"/>
  <c r="H4" i="1"/>
  <c r="C5" i="1"/>
  <c r="H5" i="1"/>
  <c r="C6" i="1"/>
  <c r="H6" i="1"/>
  <c r="C7" i="1"/>
  <c r="H7" i="1"/>
  <c r="C8" i="1"/>
  <c r="H8" i="1"/>
  <c r="C9" i="1"/>
  <c r="H9" i="1"/>
  <c r="C10" i="1"/>
  <c r="H10" i="1"/>
  <c r="C11" i="1"/>
  <c r="H11" i="1"/>
  <c r="C12" i="1"/>
  <c r="H12" i="1"/>
  <c r="C13" i="1"/>
  <c r="H13" i="1"/>
  <c r="C14" i="1"/>
  <c r="H14" i="1"/>
  <c r="C15" i="1"/>
  <c r="H15" i="1"/>
  <c r="C16" i="1"/>
  <c r="H16" i="1"/>
  <c r="C17" i="1"/>
  <c r="H17" i="1"/>
  <c r="C18" i="1"/>
  <c r="H18" i="1"/>
  <c r="C19" i="1"/>
  <c r="H19" i="1"/>
  <c r="C20" i="1"/>
  <c r="H20" i="1"/>
  <c r="C21" i="1"/>
  <c r="H21" i="1"/>
  <c r="C22" i="1"/>
  <c r="H22" i="1"/>
  <c r="C23" i="1"/>
  <c r="H23" i="1"/>
  <c r="C24" i="1"/>
  <c r="H24" i="1"/>
  <c r="C25" i="1"/>
  <c r="H25" i="1"/>
  <c r="C26" i="1"/>
  <c r="H26" i="1"/>
  <c r="C27" i="1"/>
  <c r="H27" i="1"/>
  <c r="C28" i="1"/>
  <c r="H28" i="1"/>
  <c r="C29" i="1"/>
  <c r="H29" i="1"/>
  <c r="C30" i="1"/>
  <c r="H30" i="1"/>
  <c r="C31" i="1"/>
  <c r="H31" i="1"/>
  <c r="C32" i="1"/>
  <c r="H32" i="1"/>
  <c r="C33" i="1"/>
  <c r="H33" i="1"/>
  <c r="C34" i="1"/>
  <c r="H34" i="1"/>
  <c r="C35" i="1"/>
  <c r="H35" i="1"/>
  <c r="H36" i="1"/>
  <c r="H51"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7" i="1"/>
  <c r="I38" i="1"/>
  <c r="I39" i="1"/>
  <c r="I40" i="1"/>
  <c r="I41" i="1"/>
  <c r="I42" i="1"/>
  <c r="I43" i="1"/>
  <c r="I44" i="1"/>
  <c r="I45" i="1"/>
  <c r="I46" i="1"/>
  <c r="I47" i="1"/>
  <c r="I48" i="1"/>
  <c r="H50" i="1"/>
  <c r="C36" i="1"/>
  <c r="C37" i="1"/>
  <c r="C38" i="1"/>
  <c r="C39" i="1"/>
  <c r="C40" i="1"/>
  <c r="C41" i="1"/>
  <c r="C42" i="1"/>
  <c r="C43" i="1"/>
  <c r="C44" i="1"/>
  <c r="C45" i="1"/>
  <c r="C46" i="1"/>
  <c r="C47" i="1"/>
  <c r="C48" i="1"/>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43" i="2"/>
  <c r="B44" i="2"/>
  <c r="B45" i="2"/>
  <c r="B46" i="2"/>
  <c r="B47" i="2"/>
  <c r="B48" i="2"/>
  <c r="B49" i="2"/>
  <c r="B50" i="2"/>
  <c r="B51"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2" i="2"/>
  <c r="A43" i="2"/>
  <c r="A44" i="2"/>
  <c r="A45" i="2"/>
  <c r="A46" i="2"/>
  <c r="A47" i="2"/>
  <c r="A48" i="2"/>
  <c r="A49" i="2"/>
  <c r="A50" i="2"/>
  <c r="A51" i="2"/>
  <c r="B3" i="2"/>
  <c r="A3" i="2"/>
  <c r="F2" i="1"/>
</calcChain>
</file>

<file path=xl/sharedStrings.xml><?xml version="1.0" encoding="utf-8"?>
<sst xmlns="http://schemas.openxmlformats.org/spreadsheetml/2006/main" count="232" uniqueCount="181">
  <si>
    <t>Tomato</t>
  </si>
  <si>
    <t>unit</t>
  </si>
  <si>
    <t>Cucumber</t>
  </si>
  <si>
    <t>Micro Greens</t>
  </si>
  <si>
    <t>Garlic</t>
  </si>
  <si>
    <t>Beans</t>
  </si>
  <si>
    <t>Zucchini</t>
  </si>
  <si>
    <t>Kale</t>
  </si>
  <si>
    <t>Carrots</t>
  </si>
  <si>
    <t>bunch</t>
  </si>
  <si>
    <t>Pepper</t>
  </si>
  <si>
    <t>Beets</t>
  </si>
  <si>
    <t>Radish</t>
  </si>
  <si>
    <t>Broccoli</t>
  </si>
  <si>
    <t>Green Onion</t>
  </si>
  <si>
    <t>Cabbage</t>
  </si>
  <si>
    <t>Basil</t>
  </si>
  <si>
    <t>Turnip</t>
  </si>
  <si>
    <t>Cherry Tomato</t>
  </si>
  <si>
    <t>Bok choy</t>
  </si>
  <si>
    <t>Cauliflower</t>
  </si>
  <si>
    <t>Melon</t>
  </si>
  <si>
    <t>Leek</t>
  </si>
  <si>
    <t>Eggplant</t>
  </si>
  <si>
    <t>Kohlrabi</t>
  </si>
  <si>
    <t>Potato</t>
  </si>
  <si>
    <t>Raspberries</t>
  </si>
  <si>
    <t>pint</t>
  </si>
  <si>
    <t>Pumpkins</t>
  </si>
  <si>
    <t>Onion (yellow)</t>
  </si>
  <si>
    <t>Lettuce, Red leaf</t>
  </si>
  <si>
    <t>Lettuce, Green Leaf</t>
  </si>
  <si>
    <t>Lettuce, Romaine</t>
  </si>
  <si>
    <t>Peas, Snap</t>
  </si>
  <si>
    <t>Peas, Snow</t>
  </si>
  <si>
    <t>Onion, Red</t>
  </si>
  <si>
    <t>Squash, Winter</t>
  </si>
  <si>
    <t>Chard</t>
  </si>
  <si>
    <t>Fruit</t>
  </si>
  <si>
    <t>Apple</t>
  </si>
  <si>
    <t>Strawberries</t>
  </si>
  <si>
    <t>Blueberries</t>
  </si>
  <si>
    <t>Peaches</t>
  </si>
  <si>
    <t>Plums</t>
  </si>
  <si>
    <t>Currants</t>
  </si>
  <si>
    <t>Cherries</t>
  </si>
  <si>
    <t>Vegetables</t>
  </si>
  <si>
    <t>price/ unit</t>
  </si>
  <si>
    <t>total sales</t>
  </si>
  <si>
    <t>margin from cost of production</t>
  </si>
  <si>
    <t>net profit</t>
  </si>
  <si>
    <t>Notes</t>
  </si>
  <si>
    <t>Totals</t>
  </si>
  <si>
    <t>Averages</t>
  </si>
  <si>
    <t>head</t>
  </si>
  <si>
    <t>Carrots bulk</t>
  </si>
  <si>
    <t>Total potential sales</t>
  </si>
  <si>
    <t>Volume produced for sale</t>
  </si>
  <si>
    <t>net profit/ unit produced</t>
  </si>
  <si>
    <t>half pint</t>
  </si>
  <si>
    <t>Variable costs</t>
  </si>
  <si>
    <t>Labour</t>
  </si>
  <si>
    <t>Fixed costs</t>
  </si>
  <si>
    <t>Sales target</t>
  </si>
  <si>
    <t>Margin target</t>
  </si>
  <si>
    <t>Price per unit</t>
  </si>
  <si>
    <t>Volume target</t>
  </si>
  <si>
    <t>Total fruit</t>
  </si>
  <si>
    <t>Total all</t>
  </si>
  <si>
    <t>Average</t>
  </si>
  <si>
    <t>Estimated loss</t>
  </si>
  <si>
    <t>Sales by market price</t>
  </si>
  <si>
    <t>Margin by market price</t>
  </si>
  <si>
    <t>Net by market price</t>
  </si>
  <si>
    <t>Sales by cost</t>
  </si>
  <si>
    <t>Column1</t>
  </si>
  <si>
    <t>Column2</t>
  </si>
  <si>
    <t>Column3</t>
  </si>
  <si>
    <t>Column4</t>
  </si>
  <si>
    <t>Column5</t>
  </si>
  <si>
    <t>Column6</t>
  </si>
  <si>
    <t>Column7</t>
  </si>
  <si>
    <t>Column8</t>
  </si>
  <si>
    <t>Column9</t>
  </si>
  <si>
    <t>Column10</t>
  </si>
  <si>
    <t>Column11</t>
  </si>
  <si>
    <t>Column12</t>
  </si>
  <si>
    <t>Column13</t>
  </si>
  <si>
    <t>Column92</t>
  </si>
  <si>
    <t>Estimated price per unit</t>
  </si>
  <si>
    <t>Market price</t>
  </si>
  <si>
    <t>Estimating price based on costs of production</t>
  </si>
  <si>
    <t>Estimating price based on average market price</t>
  </si>
  <si>
    <t>WORKSHEET FOR DEVELOPING A VEGETABLE ENTERPRISE BUDGET</t>
  </si>
  <si>
    <t>By Vern Grubinger</t>
  </si>
  <si>
    <t>Vegetable and Berry Specialist, University of Vermont Extension</t>
  </si>
  <si>
    <t>Variable Production Costs</t>
  </si>
  <si>
    <t>General management time</t>
  </si>
  <si>
    <t>Fixed (Overhead) Costs</t>
  </si>
  <si>
    <t>Notes (growing conditions, production practices, variety performance, labor issues, etc. that affected numbers):</t>
  </si>
  <si>
    <t>Revised 4/10</t>
  </si>
  <si>
    <t>Labour hours</t>
  </si>
  <si>
    <t>Machinery hours</t>
  </si>
  <si>
    <t>Labour cost/ hour</t>
  </si>
  <si>
    <t>Total labour cost</t>
  </si>
  <si>
    <t>Total</t>
  </si>
  <si>
    <t>Machinery cost</t>
  </si>
  <si>
    <t>Total machinery cost</t>
  </si>
  <si>
    <t>Field labor and equipment time</t>
  </si>
  <si>
    <t>Prepare land (plow, disk, rotovate, other)</t>
  </si>
  <si>
    <t>Apply pre-plant amendments (lime, fertilizer, manure, compost)</t>
  </si>
  <si>
    <t>Grow transplants (fill trays, seed, water, other)</t>
  </si>
  <si>
    <t xml:space="preserve">Prepare for planting (form beds, lay plastic, drip tape, etc.) </t>
  </si>
  <si>
    <t>Set transplants (set out, water, fertilize, other)_</t>
  </si>
  <si>
    <t xml:space="preserve">Mechanically cultivate weeds ___ times (pre-plant, post plant) </t>
  </si>
  <si>
    <t>Hand-hoe weeds (____ times)</t>
  </si>
  <si>
    <t xml:space="preserve">Mow alleys, field edges (____ times) </t>
  </si>
  <si>
    <t>Scout crop for pests (___ times)</t>
  </si>
  <si>
    <t>Spray pesticides ___ times (herbicides, insecticides, fungicides)</t>
  </si>
  <si>
    <t xml:space="preserve">Irrigate ___ times (set up, manage overhead or drip) </t>
  </si>
  <si>
    <t xml:space="preserve">Harvest (pick, deliver to packing house) </t>
  </si>
  <si>
    <t xml:space="preserve">Post-harvest handling (wash, sort, pack, store, other________) </t>
  </si>
  <si>
    <t>Field clean-up (remove plastic, incorporate residues)</t>
  </si>
  <si>
    <t>Sow cover crop(s)</t>
  </si>
  <si>
    <t>Repairs</t>
  </si>
  <si>
    <t>Training and supervision</t>
  </si>
  <si>
    <t>Recordkeeping</t>
  </si>
  <si>
    <t>Other</t>
  </si>
  <si>
    <t>Seeds or plants</t>
  </si>
  <si>
    <t xml:space="preserve">Trays and potting mix </t>
  </si>
  <si>
    <t>Compost, manure</t>
  </si>
  <si>
    <t>Fertilizers</t>
  </si>
  <si>
    <t>Plastic mulch, row cover, drip tape</t>
  </si>
  <si>
    <t>Pesticides</t>
  </si>
  <si>
    <t>Boxes, bins, bags</t>
  </si>
  <si>
    <t>Cover crop seed</t>
  </si>
  <si>
    <t>General supplies</t>
  </si>
  <si>
    <t>Other:</t>
  </si>
  <si>
    <t>Total materials cost</t>
  </si>
  <si>
    <t>Materials cost</t>
  </si>
  <si>
    <t>Marketing cost</t>
  </si>
  <si>
    <t>Transportation ____ miles x $___/mile $_____</t>
  </si>
  <si>
    <t>Display materials and/or fees</t>
  </si>
  <si>
    <t xml:space="preserve">Co-op, broker or market fees </t>
  </si>
  <si>
    <t>Advertising (social media, print, online)</t>
  </si>
  <si>
    <t>other:</t>
  </si>
  <si>
    <t xml:space="preserve">Total marketing cost </t>
  </si>
  <si>
    <t>Prorate each of these costs to reflect the proportion of the total farm land occupied by this crop</t>
  </si>
  <si>
    <t>Land</t>
  </si>
  <si>
    <t>Buildings</t>
  </si>
  <si>
    <t>Insurance</t>
  </si>
  <si>
    <t>Office expenses</t>
  </si>
  <si>
    <t>Property taxes</t>
  </si>
  <si>
    <t>Utilities</t>
  </si>
  <si>
    <t>Fees, permits</t>
  </si>
  <si>
    <t xml:space="preserve">Other: </t>
  </si>
  <si>
    <t>Total Fixed costs</t>
  </si>
  <si>
    <t>Total costs (variable + fixed costs)</t>
  </si>
  <si>
    <t>Cost per unit</t>
  </si>
  <si>
    <t>Number of units of production (target)</t>
  </si>
  <si>
    <t>Year</t>
  </si>
  <si>
    <t>Field</t>
  </si>
  <si>
    <t>Acreage</t>
  </si>
  <si>
    <t>Previous crop</t>
  </si>
  <si>
    <t>Crop</t>
  </si>
  <si>
    <t>Number of units</t>
  </si>
  <si>
    <t>Total labour+machinery cost</t>
  </si>
  <si>
    <t>Total Variable Production Costs (Labour+machinery+ materials+marketing):</t>
  </si>
  <si>
    <t>Total cost</t>
  </si>
  <si>
    <t>%  for crop</t>
  </si>
  <si>
    <t>Complete one for each crop</t>
  </si>
  <si>
    <t>Actual volume of sold product by unit</t>
  </si>
  <si>
    <t>Actual volume of product       lost</t>
  </si>
  <si>
    <t>Guidelines</t>
  </si>
  <si>
    <t xml:space="preserve">1. Cost of production: this template should be filled out for each product. There are suggested cost categories. You can add or delete new costs categories to fit your own farm. </t>
  </si>
  <si>
    <t>2. Pricing: this template is linked to the costs established in the first tab, and allows you to set pricing based on a target margin and volume. It also has columns for you to enter the market price (drawn from your market research) to assess the relation between your preferred price and margin and the marketplace context. You can then adjust costs and margin to be in line with the marketplace or establish strategies to sell at a different price from similar suppliers.</t>
  </si>
  <si>
    <t>3. Annual calculation: this template brings all the products together to give you an overall calculation of the farm business profits and margins for the year.</t>
  </si>
  <si>
    <t>lb.</t>
  </si>
  <si>
    <t>Can be updated or replicated to calculate actuals</t>
  </si>
  <si>
    <t>This tool contains three interlinked spreadsheets that can be used to assess cost of production for each product you sell. You can then calculate pricing and total annual profit from there. A few numbers have been included to demonstrate the formulas.</t>
  </si>
  <si>
    <t>You will need to create and link a cost of production tab for each product you sell. Setting the template up takes some time, but in subsequent years it can be easily maintained and adjusted as the information changes. The three spreadsheets allow you to test the sensitivity of different inputs. For instance, you can change volume, costs, or margin of certain products to see what effect that has on your overall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</si>
</sst>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quot;$&quot;#,##0.00;[Red]&quot;$&quot;#,##0.00"/>
  </numFmts>
  <fonts count="8" x14ac:knownFonts="1">
    <font>
      <sz val="10"/>
      <color theme="1"/>
      <name val="Arial"/>
      <family val="2"/>
    </font>
    <font>
      <b/>
      <sz val="10"/>
      <color theme="1"/>
      <name val="Arial"/>
      <family val="2"/>
    </font>
    <font>
      <b/>
      <sz val="12"/>
      <color rgb="FF000000"/>
      <name val="Calibri"/>
      <family val="2"/>
    </font>
    <font>
      <sz val="12"/>
      <color rgb="FF000000"/>
      <name val="Calibri"/>
    </font>
    <font>
      <u/>
      <sz val="10"/>
      <color theme="10"/>
      <name val="Arial"/>
      <family val="2"/>
    </font>
    <font>
      <u/>
      <sz val="10"/>
      <color theme="11"/>
      <name val="Arial"/>
      <family val="2"/>
    </font>
    <font>
      <sz val="10"/>
      <color rgb="FF000000"/>
      <name val="Arial"/>
      <family val="2"/>
    </font>
    <font>
      <b/>
      <sz val="12"/>
      <color theme="1"/>
      <name val="Arial"/>
    </font>
  </fonts>
  <fills count="4">
    <fill>
      <patternFill patternType="none"/>
    </fill>
    <fill>
      <patternFill patternType="gray125"/>
    </fill>
    <fill>
      <patternFill patternType="solid">
        <fgColor theme="6" tint="0.39997558519241921"/>
        <bgColor indexed="64"/>
      </patternFill>
    </fill>
    <fill>
      <patternFill patternType="solid">
        <fgColor theme="6"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2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165" fontId="0" fillId="0" borderId="0" xfId="0" applyNumberFormat="1"/>
    <xf numFmtId="0" fontId="0" fillId="0" borderId="1" xfId="0" applyBorder="1"/>
    <xf numFmtId="2" fontId="0" fillId="0" borderId="1" xfId="0" applyNumberFormat="1" applyBorder="1"/>
    <xf numFmtId="0" fontId="0" fillId="0" borderId="2" xfId="0" applyBorder="1"/>
    <xf numFmtId="0" fontId="0" fillId="0" borderId="3" xfId="0" applyBorder="1"/>
    <xf numFmtId="0" fontId="0" fillId="0" borderId="4" xfId="0" applyBorder="1"/>
    <xf numFmtId="0" fontId="0" fillId="0" borderId="5" xfId="0" applyBorder="1"/>
    <xf numFmtId="2" fontId="0" fillId="0" borderId="5" xfId="0" applyNumberFormat="1" applyBorder="1"/>
    <xf numFmtId="0" fontId="0" fillId="0" borderId="6" xfId="0" applyBorder="1"/>
    <xf numFmtId="0" fontId="0" fillId="0" borderId="4" xfId="0" applyBorder="1" applyAlignment="1">
      <alignment wrapText="1"/>
    </xf>
    <xf numFmtId="0" fontId="0" fillId="0" borderId="7" xfId="0" applyBorder="1"/>
    <xf numFmtId="0" fontId="0" fillId="0" borderId="8" xfId="0" applyBorder="1"/>
    <xf numFmtId="0" fontId="0" fillId="0" borderId="9" xfId="0" applyBorder="1"/>
    <xf numFmtId="0" fontId="1" fillId="0" borderId="2" xfId="0" applyFont="1" applyBorder="1"/>
    <xf numFmtId="0" fontId="1" fillId="2" borderId="2" xfId="0" applyFont="1" applyFill="1" applyBorder="1"/>
    <xf numFmtId="0" fontId="1" fillId="2" borderId="1" xfId="0" applyFont="1" applyFill="1" applyBorder="1"/>
    <xf numFmtId="0" fontId="1" fillId="2" borderId="1" xfId="0" applyFont="1" applyFill="1" applyBorder="1" applyAlignment="1">
      <alignment wrapText="1"/>
    </xf>
    <xf numFmtId="0" fontId="1" fillId="2" borderId="5" xfId="0" applyFont="1" applyFill="1" applyBorder="1"/>
    <xf numFmtId="0" fontId="1" fillId="2" borderId="2" xfId="0" applyFont="1" applyFill="1" applyBorder="1" applyAlignment="1">
      <alignment wrapText="1"/>
    </xf>
    <xf numFmtId="0" fontId="1" fillId="2" borderId="5" xfId="0" applyFont="1" applyFill="1" applyBorder="1" applyAlignment="1">
      <alignment wrapText="1"/>
    </xf>
    <xf numFmtId="0" fontId="0" fillId="2" borderId="1" xfId="0" applyFill="1" applyBorder="1"/>
    <xf numFmtId="0" fontId="0" fillId="3" borderId="0" xfId="0" applyFill="1"/>
    <xf numFmtId="0" fontId="0" fillId="3" borderId="4" xfId="0" applyFill="1" applyBorder="1"/>
    <xf numFmtId="0" fontId="1" fillId="3" borderId="1" xfId="0" applyFont="1" applyFill="1" applyBorder="1"/>
    <xf numFmtId="0" fontId="1" fillId="3" borderId="1" xfId="0" applyFont="1" applyFill="1" applyBorder="1" applyAlignment="1">
      <alignment wrapText="1"/>
    </xf>
    <xf numFmtId="0" fontId="0" fillId="3" borderId="1" xfId="0" applyFill="1" applyBorder="1"/>
    <xf numFmtId="2" fontId="0" fillId="3" borderId="1" xfId="0" applyNumberFormat="1" applyFill="1" applyBorder="1"/>
    <xf numFmtId="0" fontId="0" fillId="3" borderId="3" xfId="0" applyFill="1" applyBorder="1"/>
    <xf numFmtId="0" fontId="7" fillId="2" borderId="1" xfId="0" applyFont="1" applyFill="1" applyBorder="1" applyAlignment="1">
      <alignment wrapText="1"/>
    </xf>
    <xf numFmtId="0" fontId="0" fillId="0" borderId="0" xfId="0" applyFill="1"/>
    <xf numFmtId="0" fontId="1" fillId="0" borderId="6" xfId="0" applyFont="1" applyBorder="1" applyAlignment="1">
      <alignment wrapText="1"/>
    </xf>
    <xf numFmtId="0" fontId="6" fillId="0" borderId="4" xfId="0" applyFont="1" applyBorder="1" applyAlignment="1">
      <alignment wrapText="1"/>
    </xf>
    <xf numFmtId="165" fontId="0" fillId="0" borderId="4" xfId="0" applyNumberFormat="1" applyBorder="1" applyAlignment="1">
      <alignment wrapText="1"/>
    </xf>
    <xf numFmtId="0" fontId="0" fillId="0" borderId="7" xfId="0" applyBorder="1" applyAlignment="1">
      <alignment wrapText="1"/>
    </xf>
    <xf numFmtId="0" fontId="3" fillId="0" borderId="2" xfId="0" applyFont="1" applyBorder="1"/>
    <xf numFmtId="0" fontId="6" fillId="0" borderId="1" xfId="0" applyFont="1" applyBorder="1"/>
    <xf numFmtId="165" fontId="0" fillId="0" borderId="1" xfId="0" applyNumberFormat="1" applyBorder="1"/>
    <xf numFmtId="164" fontId="0" fillId="0" borderId="1" xfId="0" applyNumberFormat="1" applyBorder="1"/>
    <xf numFmtId="0" fontId="3" fillId="0" borderId="2" xfId="0" applyFont="1" applyBorder="1" applyAlignment="1"/>
    <xf numFmtId="0" fontId="2" fillId="0" borderId="2" xfId="0" applyFont="1" applyBorder="1" applyAlignment="1"/>
    <xf numFmtId="0" fontId="2" fillId="0" borderId="2" xfId="0" applyFont="1" applyBorder="1"/>
    <xf numFmtId="165" fontId="0" fillId="0" borderId="3" xfId="0" applyNumberFormat="1" applyBorder="1"/>
    <xf numFmtId="0" fontId="0" fillId="0" borderId="0" xfId="0" applyAlignment="1">
      <alignment horizontal="center" wrapText="1"/>
    </xf>
    <xf numFmtId="0" fontId="1" fillId="0" borderId="0" xfId="0" applyFont="1" applyAlignment="1">
      <alignment horizontal="center" wrapText="1"/>
    </xf>
    <xf numFmtId="0" fontId="0" fillId="3" borderId="0" xfId="0" applyFill="1" applyAlignment="1">
      <alignment wrapText="1"/>
    </xf>
    <xf numFmtId="0" fontId="1" fillId="0" borderId="0" xfId="0" applyFont="1" applyAlignment="1">
      <alignment horizontal="left" wrapText="1"/>
    </xf>
    <xf numFmtId="0" fontId="0" fillId="0" borderId="0" xfId="0" applyFont="1" applyAlignment="1">
      <alignment horizontal="center" wrapText="1"/>
    </xf>
    <xf numFmtId="0" fontId="1" fillId="0" borderId="0" xfId="0" applyFont="1" applyAlignment="1">
      <alignment horizontal="right" wrapText="1"/>
    </xf>
    <xf numFmtId="0" fontId="1" fillId="3" borderId="0" xfId="0" applyFont="1" applyFill="1" applyAlignment="1">
      <alignment horizontal="right" wrapText="1"/>
    </xf>
    <xf numFmtId="0" fontId="0" fillId="3" borderId="2" xfId="0" applyFill="1" applyBorder="1"/>
    <xf numFmtId="0" fontId="0" fillId="3" borderId="5" xfId="0" applyFill="1" applyBorder="1"/>
    <xf numFmtId="9" fontId="0" fillId="0" borderId="1" xfId="0" applyNumberFormat="1" applyBorder="1"/>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36">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quot;$&quot;#,##0.00;[Red]&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quot;$&quot;#,##0.00;[Red]&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n">
          <color auto="1"/>
        </top>
        <bottom style="thin">
          <color auto="1"/>
        </bottom>
      </border>
    </dxf>
    <dxf>
      <fill>
        <patternFill patternType="solid">
          <fgColor indexed="64"/>
          <bgColor theme="6" tint="-0.249977111117893"/>
        </patternFill>
      </fill>
      <border diagonalUp="0" diagonalDown="0" outline="0">
        <left style="thin">
          <color auto="1"/>
        </left>
        <right style="thin">
          <color auto="1"/>
        </right>
        <top style="thin">
          <color auto="1"/>
        </top>
        <bottom style="thin">
          <color auto="1"/>
        </bottom>
      </border>
    </dxf>
    <dxf>
      <border diagonalUp="0" diagonalDown="0" outline="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border diagonalUp="0" diagonalDown="0" outline="0">
        <left style="thin">
          <color auto="1"/>
        </left>
        <right style="thin">
          <color auto="1"/>
        </right>
        <top/>
        <bottom/>
      </border>
    </dxf>
    <dxf>
      <alignment horizontal="general" vertical="bottom" textRotation="0" wrapText="1" indent="0" justifyLastLine="0" shrinkToFit="0" readingOrder="0"/>
    </dxf>
    <dxf>
      <alignment horizontal="center" vertical="bottom" textRotation="0" wrapText="1" indent="0" justifyLastLine="0" shrinkToFit="0" readingOrder="0"/>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7" name="Table7" displayName="Table7" ref="A1:G76" totalsRowShown="0" headerRowDxfId="35">
  <autoFilter ref="A1:G76"/>
  <tableColumns count="7">
    <tableColumn id="1" name="Column1" dataDxfId="34"/>
    <tableColumn id="2" name="Column2"/>
    <tableColumn id="3" name="Column3"/>
    <tableColumn id="4" name="Column4"/>
    <tableColumn id="5" name="Column5"/>
    <tableColumn id="6" name="Column6"/>
    <tableColumn id="7" name="Column7"/>
  </tableColumns>
  <tableStyleInfo name="TableStyleMedium11" showFirstColumn="0" showLastColumn="0" showRowStripes="1" showColumnStripes="0"/>
</table>
</file>

<file path=xl/tables/table2.xml><?xml version="1.0" encoding="utf-8"?>
<table xmlns="http://schemas.openxmlformats.org/spreadsheetml/2006/main" id="4" name="Table4" displayName="Table4" ref="A1:N51" totalsRowShown="0" headerRowDxfId="33" headerRowBorderDxfId="32" tableBorderDxfId="31" totalsRowBorderDxfId="30">
  <autoFilter ref="A1:N51"/>
  <tableColumns count="14">
    <tableColumn id="1" name="Column1" dataDxfId="29">
      <calculatedColumnFormula>#REF!</calculatedColumnFormula>
    </tableColumn>
    <tableColumn id="2" name="Column2" dataDxfId="28">
      <calculatedColumnFormula>#REF!</calculatedColumnFormula>
    </tableColumn>
    <tableColumn id="3" name="Column3" dataDxfId="27"/>
    <tableColumn id="4" name="Column4" dataDxfId="26"/>
    <tableColumn id="5" name="Column5" dataDxfId="25"/>
    <tableColumn id="6" name="Column6" dataDxfId="24"/>
    <tableColumn id="7" name="Column7" dataDxfId="23"/>
    <tableColumn id="8" name="Column8" dataDxfId="22"/>
    <tableColumn id="9" name="Column9" dataDxfId="21"/>
    <tableColumn id="14" name="Column92" dataDxfId="20"/>
    <tableColumn id="10" name="Column10" dataDxfId="19"/>
    <tableColumn id="11" name="Column11" dataDxfId="18"/>
    <tableColumn id="12" name="Column12" dataDxfId="17"/>
    <tableColumn id="13" name="Column13" dataDxfId="16"/>
  </tableColumns>
  <tableStyleInfo name="TableStyleMedium4" showFirstColumn="0" showLastColumn="0" showRowStripes="1" showColumnStripes="0"/>
</table>
</file>

<file path=xl/tables/table3.xml><?xml version="1.0" encoding="utf-8"?>
<table xmlns="http://schemas.openxmlformats.org/spreadsheetml/2006/main" id="5" name="Table5" displayName="Table5" ref="O1:O52" totalsRowShown="0">
  <autoFilter ref="O1:O52"/>
  <tableColumns count="1">
    <tableColumn id="1" name="Column1"/>
  </tableColumns>
  <tableStyleInfo name="TableStyleMedium4" showFirstColumn="0" showLastColumn="0" showRowStripes="1" showColumnStripes="0"/>
</table>
</file>

<file path=xl/tables/table4.xml><?xml version="1.0" encoding="utf-8"?>
<table xmlns="http://schemas.openxmlformats.org/spreadsheetml/2006/main" id="6" name="Table6" displayName="Table6" ref="A1:L53" totalsRowShown="0" headerRowDxfId="15" headerRowBorderDxfId="14" tableBorderDxfId="13" totalsRowBorderDxfId="12">
  <autoFilter ref="A1:L53"/>
  <tableColumns count="12">
    <tableColumn id="1" name="Vegetables" dataDxfId="11"/>
    <tableColumn id="2" name="unit" dataDxfId="10"/>
    <tableColumn id="3" name="price/ unit" dataDxfId="9"/>
    <tableColumn id="4" name="Actual volume of sold product by unit" dataDxfId="8"/>
    <tableColumn id="5" name="Actual volume of product       lost" dataDxfId="7"/>
    <tableColumn id="6" name="Volume produced for sale" dataDxfId="6"/>
    <tableColumn id="7" name="Total potential sales" dataDxfId="5"/>
    <tableColumn id="8" name="total sales" dataDxfId="4"/>
    <tableColumn id="9" name="margin from cost of production" dataDxfId="3"/>
    <tableColumn id="10" name="net profit" dataDxfId="2"/>
    <tableColumn id="11" name="net profit/ unit produced" dataDxfId="1"/>
    <tableColumn id="12" name="Note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 Id="rId2"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2" zoomScale="150" zoomScaleNormal="150" zoomScalePageLayoutView="150" workbookViewId="0">
      <selection activeCell="A12" sqref="A12"/>
    </sheetView>
  </sheetViews>
  <sheetFormatPr baseColWidth="10" defaultRowHeight="12" x14ac:dyDescent="0"/>
  <cols>
    <col min="1" max="1" width="55.6640625" style="3" customWidth="1"/>
  </cols>
  <sheetData>
    <row r="1" spans="1:1">
      <c r="A1" s="2" t="s">
        <v>173</v>
      </c>
    </row>
    <row r="2" spans="1:1" ht="48">
      <c r="A2" s="3" t="s">
        <v>179</v>
      </c>
    </row>
    <row r="3" spans="1:1" ht="36">
      <c r="A3" s="3" t="s">
        <v>174</v>
      </c>
    </row>
    <row r="4" spans="1:1" ht="84">
      <c r="A4" s="3" t="s">
        <v>175</v>
      </c>
    </row>
    <row r="5" spans="1:1" ht="36">
      <c r="A5" s="3" t="s">
        <v>176</v>
      </c>
    </row>
    <row r="7" spans="1:1" ht="72">
      <c r="A7" s="3" t="s">
        <v>180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topLeftCell="A36" zoomScale="150" zoomScaleNormal="150" zoomScalePageLayoutView="150" workbookViewId="0">
      <selection activeCell="A61" sqref="A61"/>
    </sheetView>
  </sheetViews>
  <sheetFormatPr baseColWidth="10" defaultRowHeight="12" x14ac:dyDescent="0"/>
  <cols>
    <col min="1" max="1" width="47.33203125" style="3" customWidth="1"/>
    <col min="2" max="2" width="14.83203125" customWidth="1"/>
    <col min="3" max="3" width="15.83203125" customWidth="1"/>
    <col min="4" max="4" width="14.83203125" customWidth="1"/>
    <col min="5" max="5" width="15" customWidth="1"/>
    <col min="6" max="6" width="13" customWidth="1"/>
    <col min="7" max="7" width="17.5" customWidth="1"/>
  </cols>
  <sheetData>
    <row r="1" spans="1:7" ht="24" customHeight="1">
      <c r="A1" s="46" t="s">
        <v>75</v>
      </c>
      <c r="B1" s="46" t="s">
        <v>76</v>
      </c>
      <c r="C1" s="46" t="s">
        <v>77</v>
      </c>
      <c r="D1" s="46" t="s">
        <v>78</v>
      </c>
      <c r="E1" s="46" t="s">
        <v>79</v>
      </c>
      <c r="F1" s="46" t="s">
        <v>80</v>
      </c>
      <c r="G1" s="46" t="s">
        <v>81</v>
      </c>
    </row>
    <row r="2" spans="1:7" ht="24">
      <c r="A2" s="47" t="s">
        <v>93</v>
      </c>
      <c r="B2" s="46"/>
      <c r="C2" s="46"/>
      <c r="D2" s="46"/>
      <c r="E2" s="46"/>
      <c r="F2" s="46"/>
      <c r="G2" s="46"/>
    </row>
    <row r="3" spans="1:7" ht="24" customHeight="1">
      <c r="A3" s="50" t="s">
        <v>94</v>
      </c>
      <c r="B3" s="46"/>
      <c r="C3" s="46"/>
      <c r="D3" s="46"/>
      <c r="E3" s="46"/>
      <c r="F3" s="46"/>
      <c r="G3" s="46"/>
    </row>
    <row r="4" spans="1:7" ht="36" customHeight="1">
      <c r="A4" s="50" t="s">
        <v>95</v>
      </c>
      <c r="B4" s="46" t="s">
        <v>170</v>
      </c>
      <c r="C4" s="46" t="s">
        <v>178</v>
      </c>
      <c r="D4" s="46"/>
      <c r="E4" s="46"/>
      <c r="F4" s="46"/>
      <c r="G4" s="46"/>
    </row>
    <row r="5" spans="1:7" ht="24" customHeight="1">
      <c r="A5" s="49" t="s">
        <v>164</v>
      </c>
      <c r="B5" s="49" t="s">
        <v>160</v>
      </c>
      <c r="C5" s="49" t="s">
        <v>161</v>
      </c>
      <c r="D5" s="49" t="s">
        <v>162</v>
      </c>
      <c r="E5" s="49" t="s">
        <v>163</v>
      </c>
      <c r="F5" s="49"/>
      <c r="G5" s="49"/>
    </row>
    <row r="6" spans="1:7">
      <c r="A6" s="2" t="s">
        <v>96</v>
      </c>
    </row>
    <row r="7" spans="1:7">
      <c r="A7" s="2" t="s">
        <v>108</v>
      </c>
      <c r="B7" s="1" t="s">
        <v>101</v>
      </c>
      <c r="C7" s="1" t="s">
        <v>103</v>
      </c>
      <c r="D7" s="1" t="s">
        <v>104</v>
      </c>
      <c r="E7" s="1" t="s">
        <v>102</v>
      </c>
      <c r="F7" s="1" t="s">
        <v>106</v>
      </c>
      <c r="G7" s="1" t="s">
        <v>107</v>
      </c>
    </row>
    <row r="8" spans="1:7">
      <c r="A8" s="3" t="s">
        <v>109</v>
      </c>
      <c r="D8">
        <v>190</v>
      </c>
      <c r="G8">
        <v>10</v>
      </c>
    </row>
    <row r="9" spans="1:7" ht="24">
      <c r="A9" s="3" t="s">
        <v>110</v>
      </c>
    </row>
    <row r="10" spans="1:7">
      <c r="A10" s="3" t="s">
        <v>111</v>
      </c>
    </row>
    <row r="11" spans="1:7">
      <c r="A11" s="3" t="s">
        <v>112</v>
      </c>
    </row>
    <row r="12" spans="1:7">
      <c r="A12" s="3" t="s">
        <v>113</v>
      </c>
    </row>
    <row r="13" spans="1:7">
      <c r="A13" s="3" t="s">
        <v>114</v>
      </c>
    </row>
    <row r="14" spans="1:7">
      <c r="A14" s="3" t="s">
        <v>115</v>
      </c>
    </row>
    <row r="15" spans="1:7">
      <c r="A15" s="3" t="s">
        <v>116</v>
      </c>
    </row>
    <row r="16" spans="1:7">
      <c r="A16" s="3" t="s">
        <v>117</v>
      </c>
    </row>
    <row r="17" spans="1:7" ht="24">
      <c r="A17" s="3" t="s">
        <v>118</v>
      </c>
    </row>
    <row r="18" spans="1:7">
      <c r="A18" s="3" t="s">
        <v>119</v>
      </c>
    </row>
    <row r="19" spans="1:7">
      <c r="A19" s="3" t="s">
        <v>120</v>
      </c>
    </row>
    <row r="20" spans="1:7" ht="24">
      <c r="A20" s="3" t="s">
        <v>121</v>
      </c>
    </row>
    <row r="21" spans="1:7">
      <c r="A21" s="3" t="s">
        <v>122</v>
      </c>
    </row>
    <row r="22" spans="1:7">
      <c r="A22" s="3" t="s">
        <v>123</v>
      </c>
    </row>
    <row r="23" spans="1:7">
      <c r="A23" s="3" t="s">
        <v>97</v>
      </c>
    </row>
    <row r="24" spans="1:7">
      <c r="A24" s="3" t="s">
        <v>124</v>
      </c>
    </row>
    <row r="25" spans="1:7">
      <c r="A25" s="3" t="s">
        <v>125</v>
      </c>
    </row>
    <row r="26" spans="1:7">
      <c r="A26" s="3" t="s">
        <v>126</v>
      </c>
    </row>
    <row r="27" spans="1:7">
      <c r="A27" s="3" t="s">
        <v>127</v>
      </c>
    </row>
    <row r="29" spans="1:7">
      <c r="A29" s="51" t="s">
        <v>105</v>
      </c>
      <c r="D29">
        <f>SUM(D8:D28)</f>
        <v>190</v>
      </c>
      <c r="G29">
        <f>SUM(G8:G28)</f>
        <v>10</v>
      </c>
    </row>
    <row r="30" spans="1:7">
      <c r="A30" s="51" t="s">
        <v>166</v>
      </c>
      <c r="D30">
        <f>D29+G29</f>
        <v>200</v>
      </c>
    </row>
    <row r="31" spans="1:7">
      <c r="A31" s="48"/>
      <c r="B31" s="25"/>
      <c r="C31" s="25"/>
      <c r="D31" s="25"/>
      <c r="E31" s="25"/>
      <c r="F31" s="25"/>
      <c r="G31" s="25"/>
    </row>
    <row r="32" spans="1:7">
      <c r="A32" s="2" t="s">
        <v>139</v>
      </c>
      <c r="B32" t="s">
        <v>165</v>
      </c>
      <c r="C32" t="s">
        <v>65</v>
      </c>
      <c r="D32" t="s">
        <v>105</v>
      </c>
    </row>
    <row r="33" spans="1:7">
      <c r="A33" s="3" t="s">
        <v>128</v>
      </c>
      <c r="D33">
        <v>60</v>
      </c>
    </row>
    <row r="34" spans="1:7">
      <c r="A34" s="3" t="s">
        <v>129</v>
      </c>
      <c r="D34">
        <f>Table7[[#This Row],[Column2]]*Table7[[#This Row],[Column3]]</f>
        <v>0</v>
      </c>
    </row>
    <row r="35" spans="1:7">
      <c r="A35" s="3" t="s">
        <v>130</v>
      </c>
      <c r="D35">
        <f>Table7[[#This Row],[Column2]]*Table7[[#This Row],[Column3]]</f>
        <v>0</v>
      </c>
    </row>
    <row r="36" spans="1:7">
      <c r="A36" s="3" t="s">
        <v>131</v>
      </c>
      <c r="D36">
        <v>5</v>
      </c>
    </row>
    <row r="37" spans="1:7">
      <c r="A37" s="3" t="s">
        <v>132</v>
      </c>
      <c r="D37">
        <f>Table7[[#This Row],[Column2]]*Table7[[#This Row],[Column3]]</f>
        <v>0</v>
      </c>
    </row>
    <row r="38" spans="1:7">
      <c r="A38" s="3" t="s">
        <v>133</v>
      </c>
      <c r="D38">
        <f>Table7[[#This Row],[Column2]]*Table7[[#This Row],[Column3]]</f>
        <v>0</v>
      </c>
    </row>
    <row r="39" spans="1:7">
      <c r="A39" s="3" t="s">
        <v>134</v>
      </c>
      <c r="D39">
        <f>Table7[[#This Row],[Column2]]*Table7[[#This Row],[Column3]]</f>
        <v>0</v>
      </c>
    </row>
    <row r="40" spans="1:7">
      <c r="A40" s="3" t="s">
        <v>135</v>
      </c>
      <c r="D40">
        <f>Table7[[#This Row],[Column2]]*Table7[[#This Row],[Column3]]</f>
        <v>0</v>
      </c>
    </row>
    <row r="41" spans="1:7">
      <c r="A41" s="3" t="s">
        <v>136</v>
      </c>
      <c r="D41">
        <f>Table7[[#This Row],[Column2]]*Table7[[#This Row],[Column3]]</f>
        <v>0</v>
      </c>
    </row>
    <row r="42" spans="1:7">
      <c r="A42" s="3" t="s">
        <v>137</v>
      </c>
      <c r="D42">
        <f>Table7[[#This Row],[Column2]]*Table7[[#This Row],[Column3]]</f>
        <v>0</v>
      </c>
    </row>
    <row r="43" spans="1:7">
      <c r="A43" s="51" t="s">
        <v>138</v>
      </c>
      <c r="D43">
        <f>SUM(D33:D42)</f>
        <v>65</v>
      </c>
    </row>
    <row r="44" spans="1:7">
      <c r="A44" s="48"/>
      <c r="B44" s="25"/>
      <c r="C44" s="25"/>
      <c r="D44" s="25"/>
      <c r="E44" s="25"/>
      <c r="F44" s="25"/>
      <c r="G44" s="25"/>
    </row>
    <row r="45" spans="1:7">
      <c r="A45" s="2" t="s">
        <v>140</v>
      </c>
    </row>
    <row r="46" spans="1:7">
      <c r="A46" s="3" t="s">
        <v>61</v>
      </c>
      <c r="D46">
        <f>Table7[[#This Row],[Column2]]*Table7[[#This Row],[Column3]]</f>
        <v>0</v>
      </c>
    </row>
    <row r="47" spans="1:7">
      <c r="A47" s="3" t="s">
        <v>141</v>
      </c>
      <c r="D47">
        <v>250</v>
      </c>
    </row>
    <row r="48" spans="1:7">
      <c r="A48" s="3" t="s">
        <v>142</v>
      </c>
      <c r="D48">
        <v>10</v>
      </c>
    </row>
    <row r="49" spans="1:7">
      <c r="A49" s="3" t="s">
        <v>143</v>
      </c>
      <c r="D49">
        <f>Table7[[#This Row],[Column2]]*Table7[[#This Row],[Column3]]</f>
        <v>0</v>
      </c>
    </row>
    <row r="50" spans="1:7">
      <c r="A50" s="3" t="s">
        <v>144</v>
      </c>
      <c r="D50">
        <f>Table7[[#This Row],[Column2]]*Table7[[#This Row],[Column3]]</f>
        <v>0</v>
      </c>
    </row>
    <row r="51" spans="1:7">
      <c r="A51" s="3" t="s">
        <v>145</v>
      </c>
      <c r="D51">
        <f>Table7[[#This Row],[Column2]]*Table7[[#This Row],[Column3]]</f>
        <v>0</v>
      </c>
    </row>
    <row r="52" spans="1:7">
      <c r="A52" s="51" t="s">
        <v>146</v>
      </c>
      <c r="D52">
        <f>SUM(D46:D51)</f>
        <v>260</v>
      </c>
    </row>
    <row r="53" spans="1:7">
      <c r="A53" s="48"/>
      <c r="B53" s="25"/>
      <c r="C53" s="25"/>
      <c r="D53" s="25"/>
      <c r="E53" s="25"/>
      <c r="F53" s="25"/>
      <c r="G53" s="25"/>
    </row>
    <row r="54" spans="1:7" ht="24">
      <c r="A54" s="51" t="s">
        <v>167</v>
      </c>
      <c r="D54">
        <f>D52+D43+D30</f>
        <v>525</v>
      </c>
    </row>
    <row r="55" spans="1:7">
      <c r="A55" s="52"/>
      <c r="B55" s="25"/>
      <c r="C55" s="25"/>
      <c r="D55" s="25"/>
      <c r="E55" s="25"/>
      <c r="F55" s="25"/>
      <c r="G55" s="25"/>
    </row>
    <row r="56" spans="1:7">
      <c r="A56" s="2" t="s">
        <v>98</v>
      </c>
    </row>
    <row r="57" spans="1:7" ht="24">
      <c r="A57" s="3" t="s">
        <v>147</v>
      </c>
      <c r="B57" t="s">
        <v>168</v>
      </c>
      <c r="C57" t="s">
        <v>169</v>
      </c>
      <c r="D57" t="s">
        <v>168</v>
      </c>
    </row>
    <row r="58" spans="1:7">
      <c r="A58" s="3" t="s">
        <v>148</v>
      </c>
      <c r="D58">
        <v>20</v>
      </c>
    </row>
    <row r="59" spans="1:7">
      <c r="A59" s="3" t="s">
        <v>149</v>
      </c>
    </row>
    <row r="60" spans="1:7">
      <c r="A60" s="3" t="s">
        <v>150</v>
      </c>
    </row>
    <row r="61" spans="1:7">
      <c r="A61" s="3" t="s">
        <v>151</v>
      </c>
      <c r="D61">
        <v>10</v>
      </c>
    </row>
    <row r="62" spans="1:7">
      <c r="A62" s="3" t="s">
        <v>152</v>
      </c>
    </row>
    <row r="63" spans="1:7">
      <c r="A63" s="3" t="s">
        <v>153</v>
      </c>
    </row>
    <row r="64" spans="1:7">
      <c r="A64" s="3" t="s">
        <v>154</v>
      </c>
    </row>
    <row r="65" spans="1:7">
      <c r="A65" s="3" t="s">
        <v>155</v>
      </c>
    </row>
    <row r="66" spans="1:7">
      <c r="A66" s="51" t="s">
        <v>156</v>
      </c>
      <c r="D66">
        <f>SUM(D58:D65)</f>
        <v>30</v>
      </c>
    </row>
    <row r="67" spans="1:7">
      <c r="A67" s="51" t="s">
        <v>157</v>
      </c>
      <c r="D67">
        <f>D54+D66</f>
        <v>555</v>
      </c>
    </row>
    <row r="69" spans="1:7">
      <c r="A69" s="51" t="s">
        <v>159</v>
      </c>
      <c r="D69">
        <v>400</v>
      </c>
    </row>
    <row r="70" spans="1:7">
      <c r="A70" s="51" t="s">
        <v>158</v>
      </c>
      <c r="D70">
        <f>D67/D69</f>
        <v>1.3875</v>
      </c>
    </row>
    <row r="73" spans="1:7">
      <c r="A73" s="48"/>
      <c r="B73" s="25"/>
      <c r="C73" s="25"/>
      <c r="D73" s="25"/>
      <c r="E73" s="25"/>
      <c r="F73" s="25"/>
      <c r="G73" s="25"/>
    </row>
    <row r="74" spans="1:7" ht="24">
      <c r="A74" s="3" t="s">
        <v>99</v>
      </c>
    </row>
    <row r="75" spans="1:7">
      <c r="A75" s="3" t="s">
        <v>100</v>
      </c>
    </row>
  </sheetData>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6" zoomScale="150" zoomScaleNormal="150" zoomScalePageLayoutView="150" workbookViewId="0">
      <selection activeCell="A6" sqref="A1:XFD1048576"/>
    </sheetView>
  </sheetViews>
  <sheetFormatPr baseColWidth="10" defaultRowHeight="12" x14ac:dyDescent="0"/>
  <cols>
    <col min="1" max="1" width="16.6640625" customWidth="1"/>
    <col min="5" max="5" width="11.33203125" customWidth="1"/>
    <col min="6" max="6" width="12.1640625" customWidth="1"/>
    <col min="8" max="8" width="12" bestFit="1" customWidth="1"/>
    <col min="10" max="10" width="5.6640625" style="33" customWidth="1"/>
    <col min="14" max="14" width="11" bestFit="1" customWidth="1"/>
    <col min="15" max="15" width="25" customWidth="1"/>
  </cols>
  <sheetData>
    <row r="1" spans="1:15">
      <c r="A1" s="12" t="s">
        <v>75</v>
      </c>
      <c r="B1" s="9" t="s">
        <v>76</v>
      </c>
      <c r="C1" s="13" t="s">
        <v>77</v>
      </c>
      <c r="D1" s="9" t="s">
        <v>78</v>
      </c>
      <c r="E1" s="9" t="s">
        <v>79</v>
      </c>
      <c r="F1" s="9" t="s">
        <v>80</v>
      </c>
      <c r="G1" s="9" t="s">
        <v>81</v>
      </c>
      <c r="H1" s="9" t="s">
        <v>82</v>
      </c>
      <c r="I1" s="9" t="s">
        <v>83</v>
      </c>
      <c r="J1" s="26" t="s">
        <v>88</v>
      </c>
      <c r="K1" s="13" t="s">
        <v>84</v>
      </c>
      <c r="L1" s="9" t="s">
        <v>85</v>
      </c>
      <c r="M1" s="9" t="s">
        <v>86</v>
      </c>
      <c r="N1" s="14" t="s">
        <v>87</v>
      </c>
      <c r="O1" t="s">
        <v>75</v>
      </c>
    </row>
    <row r="2" spans="1:15" s="3" customFormat="1" ht="45">
      <c r="A2" s="18"/>
      <c r="B2" s="19"/>
      <c r="C2" s="32" t="s">
        <v>74</v>
      </c>
      <c r="D2" s="19" t="s">
        <v>91</v>
      </c>
      <c r="E2" s="19"/>
      <c r="F2" s="19"/>
      <c r="G2" s="19"/>
      <c r="H2" s="19"/>
      <c r="I2" s="19"/>
      <c r="J2" s="27"/>
      <c r="K2" s="32" t="s">
        <v>71</v>
      </c>
      <c r="L2" s="19" t="s">
        <v>92</v>
      </c>
      <c r="M2" s="19"/>
      <c r="N2" s="21"/>
      <c r="O2" s="24"/>
    </row>
    <row r="3" spans="1:15" ht="36">
      <c r="A3" s="22" t="str">
        <f>'Annual calculation'!A1</f>
        <v>Vegetables</v>
      </c>
      <c r="B3" s="20" t="str">
        <f>'Annual calculation'!B1</f>
        <v>unit</v>
      </c>
      <c r="C3" s="20" t="s">
        <v>60</v>
      </c>
      <c r="D3" s="20" t="s">
        <v>62</v>
      </c>
      <c r="E3" s="20" t="s">
        <v>66</v>
      </c>
      <c r="F3" s="20" t="s">
        <v>70</v>
      </c>
      <c r="G3" s="20" t="s">
        <v>64</v>
      </c>
      <c r="H3" s="20" t="s">
        <v>63</v>
      </c>
      <c r="I3" s="20" t="s">
        <v>89</v>
      </c>
      <c r="J3" s="28"/>
      <c r="K3" s="20" t="s">
        <v>90</v>
      </c>
      <c r="L3" s="20" t="s">
        <v>71</v>
      </c>
      <c r="M3" s="20" t="s">
        <v>73</v>
      </c>
      <c r="N3" s="23" t="s">
        <v>72</v>
      </c>
      <c r="O3" s="20" t="s">
        <v>51</v>
      </c>
    </row>
    <row r="4" spans="1:15">
      <c r="A4" s="7"/>
      <c r="B4" s="5"/>
      <c r="C4" s="5"/>
      <c r="D4" s="5"/>
      <c r="E4" s="5"/>
      <c r="F4" s="5"/>
      <c r="G4" s="5"/>
      <c r="H4" s="5"/>
      <c r="I4" s="5"/>
      <c r="J4" s="29"/>
      <c r="K4" s="5"/>
      <c r="L4" s="5"/>
      <c r="M4" s="5"/>
      <c r="N4" s="10"/>
      <c r="O4" s="5"/>
    </row>
    <row r="5" spans="1:15">
      <c r="A5" s="7" t="str">
        <f>'Annual calculation'!A2</f>
        <v>Basil</v>
      </c>
      <c r="B5" s="5" t="str">
        <f>'Annual calculation'!B2</f>
        <v>bunch</v>
      </c>
      <c r="C5" s="5">
        <f>'Cost of production fresh'!D54</f>
        <v>525</v>
      </c>
      <c r="D5" s="5">
        <f>'Cost of production fresh'!D66</f>
        <v>30</v>
      </c>
      <c r="E5" s="5">
        <f>'Cost of production fresh'!D69</f>
        <v>400</v>
      </c>
      <c r="F5" s="5">
        <v>100</v>
      </c>
      <c r="G5" s="5">
        <v>0.25</v>
      </c>
      <c r="H5" s="6">
        <f>C5+D5/0.75</f>
        <v>565</v>
      </c>
      <c r="I5" s="6">
        <f>H5/(E5-F5)</f>
        <v>1.8833333333333333</v>
      </c>
      <c r="J5" s="30"/>
      <c r="K5" s="5">
        <v>1.5</v>
      </c>
      <c r="L5" s="5">
        <f>K5*(E5-F5)</f>
        <v>450</v>
      </c>
      <c r="M5" s="5">
        <f>L5-(C5+D5)</f>
        <v>-105</v>
      </c>
      <c r="N5" s="11">
        <f>M5/L5</f>
        <v>-0.23333333333333334</v>
      </c>
      <c r="O5" s="5"/>
    </row>
    <row r="6" spans="1:15">
      <c r="A6" s="7" t="str">
        <f>'Annual calculation'!A3</f>
        <v>Beans</v>
      </c>
      <c r="B6" s="5" t="str">
        <f>'Annual calculation'!B3</f>
        <v>lb.</v>
      </c>
      <c r="C6" s="5"/>
      <c r="D6" s="5"/>
      <c r="E6" s="5"/>
      <c r="F6" s="5"/>
      <c r="G6" s="5"/>
      <c r="H6" s="5"/>
      <c r="I6" s="5"/>
      <c r="J6" s="29"/>
      <c r="K6" s="5"/>
      <c r="L6" s="5"/>
      <c r="M6" s="5"/>
      <c r="N6" s="10"/>
      <c r="O6" s="5"/>
    </row>
    <row r="7" spans="1:15">
      <c r="A7" s="7" t="str">
        <f>'Annual calculation'!A4</f>
        <v>Beets</v>
      </c>
      <c r="B7" s="5" t="str">
        <f>'Annual calculation'!B4</f>
        <v>bunch</v>
      </c>
      <c r="C7" s="5"/>
      <c r="D7" s="5"/>
      <c r="E7" s="5"/>
      <c r="F7" s="5"/>
      <c r="G7" s="5"/>
      <c r="H7" s="5"/>
      <c r="I7" s="5"/>
      <c r="J7" s="29"/>
      <c r="K7" s="5"/>
      <c r="L7" s="5"/>
      <c r="M7" s="5"/>
      <c r="N7" s="10"/>
      <c r="O7" s="5"/>
    </row>
    <row r="8" spans="1:15">
      <c r="A8" s="7" t="str">
        <f>'Annual calculation'!A5</f>
        <v>Bok choy</v>
      </c>
      <c r="B8" s="5" t="str">
        <f>'Annual calculation'!B5</f>
        <v>lb.</v>
      </c>
      <c r="C8" s="5"/>
      <c r="D8" s="5"/>
      <c r="E8" s="5"/>
      <c r="F8" s="5"/>
      <c r="G8" s="5"/>
      <c r="H8" s="5"/>
      <c r="I8" s="5"/>
      <c r="J8" s="29"/>
      <c r="K8" s="5"/>
      <c r="L8" s="5"/>
      <c r="M8" s="5"/>
      <c r="N8" s="10"/>
      <c r="O8" s="5"/>
    </row>
    <row r="9" spans="1:15">
      <c r="A9" s="7" t="str">
        <f>'Annual calculation'!A6</f>
        <v>Broccoli</v>
      </c>
      <c r="B9" s="5" t="str">
        <f>'Annual calculation'!B6</f>
        <v>head</v>
      </c>
      <c r="C9" s="5"/>
      <c r="D9" s="5"/>
      <c r="E9" s="5"/>
      <c r="F9" s="5"/>
      <c r="G9" s="5"/>
      <c r="H9" s="5"/>
      <c r="I9" s="5"/>
      <c r="J9" s="29"/>
      <c r="K9" s="5"/>
      <c r="L9" s="5"/>
      <c r="M9" s="5"/>
      <c r="N9" s="10"/>
      <c r="O9" s="5"/>
    </row>
    <row r="10" spans="1:15">
      <c r="A10" s="7" t="str">
        <f>'Annual calculation'!A7</f>
        <v>Cabbage</v>
      </c>
      <c r="B10" s="5" t="str">
        <f>'Annual calculation'!B7</f>
        <v>lb.</v>
      </c>
      <c r="C10" s="5"/>
      <c r="D10" s="5"/>
      <c r="E10" s="5"/>
      <c r="F10" s="5"/>
      <c r="G10" s="5"/>
      <c r="H10" s="5"/>
      <c r="I10" s="5"/>
      <c r="J10" s="29"/>
      <c r="K10" s="5"/>
      <c r="L10" s="5"/>
      <c r="M10" s="5"/>
      <c r="N10" s="10"/>
      <c r="O10" s="5"/>
    </row>
    <row r="11" spans="1:15">
      <c r="A11" s="7" t="str">
        <f>'Annual calculation'!A8</f>
        <v>Carrots bulk</v>
      </c>
      <c r="B11" s="5" t="str">
        <f>'Annual calculation'!B8</f>
        <v>lb.</v>
      </c>
      <c r="C11" s="5"/>
      <c r="D11" s="5"/>
      <c r="E11" s="5"/>
      <c r="F11" s="5"/>
      <c r="G11" s="5"/>
      <c r="H11" s="5"/>
      <c r="I11" s="5"/>
      <c r="J11" s="29"/>
      <c r="K11" s="5"/>
      <c r="L11" s="5"/>
      <c r="M11" s="5"/>
      <c r="N11" s="10"/>
      <c r="O11" s="5"/>
    </row>
    <row r="12" spans="1:15">
      <c r="A12" s="7" t="str">
        <f>'Annual calculation'!A9</f>
        <v>Carrots</v>
      </c>
      <c r="B12" s="5" t="str">
        <f>'Annual calculation'!B9</f>
        <v>bunch</v>
      </c>
      <c r="C12" s="5"/>
      <c r="D12" s="5"/>
      <c r="E12" s="5"/>
      <c r="F12" s="5"/>
      <c r="G12" s="5"/>
      <c r="H12" s="5"/>
      <c r="I12" s="5"/>
      <c r="J12" s="29"/>
      <c r="K12" s="5"/>
      <c r="L12" s="5"/>
      <c r="M12" s="5"/>
      <c r="N12" s="10"/>
      <c r="O12" s="5"/>
    </row>
    <row r="13" spans="1:15">
      <c r="A13" s="7" t="str">
        <f>'Annual calculation'!A10</f>
        <v>Cauliflower</v>
      </c>
      <c r="B13" s="5" t="str">
        <f>'Annual calculation'!B10</f>
        <v>head</v>
      </c>
      <c r="C13" s="5"/>
      <c r="D13" s="5"/>
      <c r="E13" s="5"/>
      <c r="F13" s="5"/>
      <c r="G13" s="5"/>
      <c r="H13" s="5"/>
      <c r="I13" s="5"/>
      <c r="J13" s="29"/>
      <c r="K13" s="5"/>
      <c r="L13" s="5"/>
      <c r="M13" s="5"/>
      <c r="N13" s="10"/>
      <c r="O13" s="5"/>
    </row>
    <row r="14" spans="1:15">
      <c r="A14" s="7" t="str">
        <f>'Annual calculation'!A11</f>
        <v>Chard</v>
      </c>
      <c r="B14" s="5" t="str">
        <f>'Annual calculation'!B11</f>
        <v>bunch</v>
      </c>
      <c r="C14" s="5"/>
      <c r="D14" s="5"/>
      <c r="E14" s="5"/>
      <c r="F14" s="5"/>
      <c r="G14" s="5"/>
      <c r="H14" s="5"/>
      <c r="I14" s="5"/>
      <c r="J14" s="29"/>
      <c r="K14" s="5"/>
      <c r="L14" s="5"/>
      <c r="M14" s="5"/>
      <c r="N14" s="10"/>
      <c r="O14" s="5"/>
    </row>
    <row r="15" spans="1:15">
      <c r="A15" s="7" t="str">
        <f>'Annual calculation'!A12</f>
        <v>Cherry Tomato</v>
      </c>
      <c r="B15" s="5" t="str">
        <f>'Annual calculation'!B12</f>
        <v>pint</v>
      </c>
      <c r="C15" s="5"/>
      <c r="D15" s="5"/>
      <c r="E15" s="5"/>
      <c r="F15" s="5"/>
      <c r="G15" s="5"/>
      <c r="H15" s="5"/>
      <c r="I15" s="5"/>
      <c r="J15" s="29"/>
      <c r="K15" s="5"/>
      <c r="L15" s="5"/>
      <c r="M15" s="5"/>
      <c r="N15" s="10"/>
      <c r="O15" s="5"/>
    </row>
    <row r="16" spans="1:15">
      <c r="A16" s="7" t="str">
        <f>'Annual calculation'!A13</f>
        <v>Cucumber</v>
      </c>
      <c r="B16" s="5" t="str">
        <f>'Annual calculation'!B13</f>
        <v>lb.</v>
      </c>
      <c r="C16" s="5"/>
      <c r="D16" s="5"/>
      <c r="E16" s="5"/>
      <c r="F16" s="5"/>
      <c r="G16" s="5"/>
      <c r="H16" s="5"/>
      <c r="I16" s="5"/>
      <c r="J16" s="29"/>
      <c r="K16" s="5"/>
      <c r="L16" s="5"/>
      <c r="M16" s="5"/>
      <c r="N16" s="10"/>
      <c r="O16" s="5"/>
    </row>
    <row r="17" spans="1:15">
      <c r="A17" s="7" t="str">
        <f>'Annual calculation'!A14</f>
        <v>Eggplant</v>
      </c>
      <c r="B17" s="5" t="str">
        <f>'Annual calculation'!B14</f>
        <v>lb.</v>
      </c>
      <c r="C17" s="5"/>
      <c r="D17" s="5"/>
      <c r="E17" s="5"/>
      <c r="F17" s="5"/>
      <c r="G17" s="5"/>
      <c r="H17" s="5"/>
      <c r="I17" s="5"/>
      <c r="J17" s="29"/>
      <c r="K17" s="5"/>
      <c r="L17" s="5"/>
      <c r="M17" s="5"/>
      <c r="N17" s="10"/>
      <c r="O17" s="5"/>
    </row>
    <row r="18" spans="1:15">
      <c r="A18" s="7" t="str">
        <f>'Annual calculation'!A15</f>
        <v>Garlic</v>
      </c>
      <c r="B18" s="5" t="str">
        <f>'Annual calculation'!B15</f>
        <v>lb.</v>
      </c>
      <c r="C18" s="5"/>
      <c r="D18" s="5"/>
      <c r="E18" s="5"/>
      <c r="F18" s="5"/>
      <c r="G18" s="5"/>
      <c r="H18" s="5"/>
      <c r="I18" s="5"/>
      <c r="J18" s="29"/>
      <c r="K18" s="5"/>
      <c r="L18" s="5"/>
      <c r="M18" s="5"/>
      <c r="N18" s="10"/>
      <c r="O18" s="5"/>
    </row>
    <row r="19" spans="1:15">
      <c r="A19" s="7" t="str">
        <f>'Annual calculation'!A16</f>
        <v>Green Onion</v>
      </c>
      <c r="B19" s="5" t="str">
        <f>'Annual calculation'!B16</f>
        <v>bunch</v>
      </c>
      <c r="C19" s="5"/>
      <c r="D19" s="5"/>
      <c r="E19" s="5"/>
      <c r="F19" s="5"/>
      <c r="G19" s="5"/>
      <c r="H19" s="5"/>
      <c r="I19" s="5"/>
      <c r="J19" s="29"/>
      <c r="K19" s="5"/>
      <c r="L19" s="5"/>
      <c r="M19" s="5"/>
      <c r="N19" s="10"/>
      <c r="O19" s="5"/>
    </row>
    <row r="20" spans="1:15">
      <c r="A20" s="7" t="str">
        <f>'Annual calculation'!A17</f>
        <v>Kale</v>
      </c>
      <c r="B20" s="5" t="str">
        <f>'Annual calculation'!B17</f>
        <v>bunch</v>
      </c>
      <c r="C20" s="5"/>
      <c r="D20" s="5"/>
      <c r="E20" s="5"/>
      <c r="F20" s="5"/>
      <c r="G20" s="5"/>
      <c r="H20" s="5"/>
      <c r="I20" s="5"/>
      <c r="J20" s="29"/>
      <c r="K20" s="5"/>
      <c r="L20" s="5"/>
      <c r="M20" s="5"/>
      <c r="N20" s="10"/>
      <c r="O20" s="5"/>
    </row>
    <row r="21" spans="1:15">
      <c r="A21" s="7" t="str">
        <f>'Annual calculation'!A18</f>
        <v>Kohlrabi</v>
      </c>
      <c r="B21" s="5" t="str">
        <f>'Annual calculation'!B18</f>
        <v>bunch</v>
      </c>
      <c r="C21" s="5"/>
      <c r="D21" s="5"/>
      <c r="E21" s="5"/>
      <c r="F21" s="5"/>
      <c r="G21" s="5"/>
      <c r="H21" s="5"/>
      <c r="I21" s="5"/>
      <c r="J21" s="29"/>
      <c r="K21" s="5"/>
      <c r="L21" s="5"/>
      <c r="M21" s="5"/>
      <c r="N21" s="10"/>
      <c r="O21" s="5"/>
    </row>
    <row r="22" spans="1:15">
      <c r="A22" s="7" t="str">
        <f>'Annual calculation'!A19</f>
        <v>Leek</v>
      </c>
      <c r="B22" s="5" t="str">
        <f>'Annual calculation'!B19</f>
        <v>bunch</v>
      </c>
      <c r="C22" s="5"/>
      <c r="D22" s="5"/>
      <c r="E22" s="5"/>
      <c r="F22" s="5"/>
      <c r="G22" s="5"/>
      <c r="H22" s="5"/>
      <c r="I22" s="5"/>
      <c r="J22" s="29"/>
      <c r="K22" s="5"/>
      <c r="L22" s="5"/>
      <c r="M22" s="5"/>
      <c r="N22" s="10"/>
      <c r="O22" s="5"/>
    </row>
    <row r="23" spans="1:15">
      <c r="A23" s="7" t="str">
        <f>'Annual calculation'!A20</f>
        <v>Lettuce, Green Leaf</v>
      </c>
      <c r="B23" s="5" t="str">
        <f>'Annual calculation'!B20</f>
        <v>head</v>
      </c>
      <c r="C23" s="5"/>
      <c r="D23" s="5"/>
      <c r="E23" s="5"/>
      <c r="F23" s="5"/>
      <c r="G23" s="5"/>
      <c r="H23" s="5"/>
      <c r="I23" s="5"/>
      <c r="J23" s="29"/>
      <c r="K23" s="5"/>
      <c r="L23" s="5"/>
      <c r="M23" s="5"/>
      <c r="N23" s="10"/>
      <c r="O23" s="5"/>
    </row>
    <row r="24" spans="1:15">
      <c r="A24" s="7" t="str">
        <f>'Annual calculation'!A21</f>
        <v>Lettuce, Red leaf</v>
      </c>
      <c r="B24" s="5" t="str">
        <f>'Annual calculation'!B21</f>
        <v>head</v>
      </c>
      <c r="C24" s="5"/>
      <c r="D24" s="5"/>
      <c r="E24" s="5"/>
      <c r="F24" s="5"/>
      <c r="G24" s="5"/>
      <c r="H24" s="5"/>
      <c r="I24" s="5"/>
      <c r="J24" s="29"/>
      <c r="K24" s="5"/>
      <c r="L24" s="5"/>
      <c r="M24" s="5"/>
      <c r="N24" s="10"/>
      <c r="O24" s="5"/>
    </row>
    <row r="25" spans="1:15">
      <c r="A25" s="7" t="str">
        <f>'Annual calculation'!A22</f>
        <v>Lettuce, Romaine</v>
      </c>
      <c r="B25" s="5" t="str">
        <f>'Annual calculation'!B22</f>
        <v>head</v>
      </c>
      <c r="C25" s="5"/>
      <c r="D25" s="5"/>
      <c r="E25" s="5"/>
      <c r="F25" s="5"/>
      <c r="G25" s="5"/>
      <c r="H25" s="5"/>
      <c r="I25" s="5"/>
      <c r="J25" s="29"/>
      <c r="K25" s="5"/>
      <c r="L25" s="5"/>
      <c r="M25" s="5"/>
      <c r="N25" s="10"/>
      <c r="O25" s="5"/>
    </row>
    <row r="26" spans="1:15">
      <c r="A26" s="7" t="str">
        <f>'Annual calculation'!A23</f>
        <v>Micro Greens</v>
      </c>
      <c r="B26" s="5" t="str">
        <f>'Annual calculation'!B23</f>
        <v>pint</v>
      </c>
      <c r="C26" s="5"/>
      <c r="D26" s="5"/>
      <c r="E26" s="5"/>
      <c r="F26" s="5"/>
      <c r="G26" s="5"/>
      <c r="H26" s="5"/>
      <c r="I26" s="5"/>
      <c r="J26" s="29"/>
      <c r="K26" s="5"/>
      <c r="L26" s="5"/>
      <c r="M26" s="5"/>
      <c r="N26" s="10"/>
      <c r="O26" s="5"/>
    </row>
    <row r="27" spans="1:15">
      <c r="A27" s="7" t="str">
        <f>'Annual calculation'!A24</f>
        <v>Onion (yellow)</v>
      </c>
      <c r="B27" s="5" t="str">
        <f>'Annual calculation'!B24</f>
        <v>lb.</v>
      </c>
      <c r="C27" s="5"/>
      <c r="D27" s="5"/>
      <c r="E27" s="5"/>
      <c r="F27" s="5"/>
      <c r="G27" s="5"/>
      <c r="H27" s="5"/>
      <c r="I27" s="5"/>
      <c r="J27" s="29"/>
      <c r="K27" s="5"/>
      <c r="L27" s="5"/>
      <c r="M27" s="5"/>
      <c r="N27" s="10"/>
      <c r="O27" s="5"/>
    </row>
    <row r="28" spans="1:15">
      <c r="A28" s="7" t="str">
        <f>'Annual calculation'!A25</f>
        <v>Onion, Red</v>
      </c>
      <c r="B28" s="5" t="str">
        <f>'Annual calculation'!B25</f>
        <v>lb.</v>
      </c>
      <c r="C28" s="5"/>
      <c r="D28" s="5"/>
      <c r="E28" s="5"/>
      <c r="F28" s="5"/>
      <c r="G28" s="5"/>
      <c r="H28" s="5"/>
      <c r="I28" s="5"/>
      <c r="J28" s="29"/>
      <c r="K28" s="5"/>
      <c r="L28" s="5"/>
      <c r="M28" s="5"/>
      <c r="N28" s="10"/>
      <c r="O28" s="5"/>
    </row>
    <row r="29" spans="1:15">
      <c r="A29" s="7" t="str">
        <f>'Annual calculation'!A26</f>
        <v>Peas, Snap</v>
      </c>
      <c r="B29" s="5" t="str">
        <f>'Annual calculation'!B26</f>
        <v>lb.</v>
      </c>
      <c r="C29" s="5"/>
      <c r="D29" s="5"/>
      <c r="E29" s="5"/>
      <c r="F29" s="5"/>
      <c r="G29" s="5"/>
      <c r="H29" s="5"/>
      <c r="I29" s="5"/>
      <c r="J29" s="29"/>
      <c r="K29" s="5"/>
      <c r="L29" s="5"/>
      <c r="M29" s="5"/>
      <c r="N29" s="10"/>
      <c r="O29" s="5"/>
    </row>
    <row r="30" spans="1:15">
      <c r="A30" s="7" t="str">
        <f>'Annual calculation'!A27</f>
        <v>Peas, Snow</v>
      </c>
      <c r="B30" s="5" t="str">
        <f>'Annual calculation'!B27</f>
        <v>lb.</v>
      </c>
      <c r="C30" s="5"/>
      <c r="D30" s="5"/>
      <c r="E30" s="5"/>
      <c r="F30" s="5"/>
      <c r="G30" s="5"/>
      <c r="H30" s="5"/>
      <c r="I30" s="5"/>
      <c r="J30" s="29"/>
      <c r="K30" s="5"/>
      <c r="L30" s="5"/>
      <c r="M30" s="5"/>
      <c r="N30" s="10"/>
      <c r="O30" s="5"/>
    </row>
    <row r="31" spans="1:15">
      <c r="A31" s="7" t="str">
        <f>'Annual calculation'!A28</f>
        <v>Pepper</v>
      </c>
      <c r="B31" s="5" t="str">
        <f>'Annual calculation'!B28</f>
        <v>lb.</v>
      </c>
      <c r="C31" s="5"/>
      <c r="D31" s="5"/>
      <c r="E31" s="5"/>
      <c r="F31" s="5"/>
      <c r="G31" s="5"/>
      <c r="H31" s="5"/>
      <c r="I31" s="5"/>
      <c r="J31" s="29"/>
      <c r="K31" s="5"/>
      <c r="L31" s="5"/>
      <c r="M31" s="5"/>
      <c r="N31" s="10"/>
      <c r="O31" s="5"/>
    </row>
    <row r="32" spans="1:15">
      <c r="A32" s="7" t="str">
        <f>'Annual calculation'!A29</f>
        <v>Potato</v>
      </c>
      <c r="B32" s="5" t="str">
        <f>'Annual calculation'!B29</f>
        <v>lb.</v>
      </c>
      <c r="C32" s="5"/>
      <c r="D32" s="5"/>
      <c r="E32" s="5"/>
      <c r="F32" s="5"/>
      <c r="G32" s="5"/>
      <c r="H32" s="5"/>
      <c r="I32" s="5"/>
      <c r="J32" s="29"/>
      <c r="K32" s="5"/>
      <c r="L32" s="5"/>
      <c r="M32" s="5"/>
      <c r="N32" s="10"/>
      <c r="O32" s="5"/>
    </row>
    <row r="33" spans="1:15">
      <c r="A33" s="7" t="str">
        <f>'Annual calculation'!A30</f>
        <v>Pumpkins</v>
      </c>
      <c r="B33" s="5" t="str">
        <f>'Annual calculation'!B30</f>
        <v>lb.</v>
      </c>
      <c r="C33" s="5"/>
      <c r="D33" s="5"/>
      <c r="E33" s="5"/>
      <c r="F33" s="5"/>
      <c r="G33" s="5"/>
      <c r="H33" s="5"/>
      <c r="I33" s="5"/>
      <c r="J33" s="29"/>
      <c r="K33" s="5"/>
      <c r="L33" s="5"/>
      <c r="M33" s="5"/>
      <c r="N33" s="10"/>
      <c r="O33" s="5"/>
    </row>
    <row r="34" spans="1:15">
      <c r="A34" s="7" t="str">
        <f>'Annual calculation'!A31</f>
        <v>Radish</v>
      </c>
      <c r="B34" s="5" t="str">
        <f>'Annual calculation'!B31</f>
        <v>bunch</v>
      </c>
      <c r="C34" s="5"/>
      <c r="D34" s="5"/>
      <c r="E34" s="5"/>
      <c r="F34" s="5"/>
      <c r="G34" s="5"/>
      <c r="H34" s="5"/>
      <c r="I34" s="5"/>
      <c r="J34" s="29"/>
      <c r="K34" s="5"/>
      <c r="L34" s="5"/>
      <c r="M34" s="5"/>
      <c r="N34" s="10"/>
      <c r="O34" s="5"/>
    </row>
    <row r="35" spans="1:15">
      <c r="A35" s="7" t="str">
        <f>'Annual calculation'!A32</f>
        <v>Squash, Winter</v>
      </c>
      <c r="B35" s="5" t="str">
        <f>'Annual calculation'!B32</f>
        <v>lb.</v>
      </c>
      <c r="C35" s="5"/>
      <c r="D35" s="5"/>
      <c r="E35" s="5"/>
      <c r="F35" s="5"/>
      <c r="G35" s="5"/>
      <c r="H35" s="5"/>
      <c r="I35" s="5"/>
      <c r="J35" s="29"/>
      <c r="K35" s="5"/>
      <c r="L35" s="5"/>
      <c r="M35" s="5"/>
      <c r="N35" s="10"/>
      <c r="O35" s="5"/>
    </row>
    <row r="36" spans="1:15">
      <c r="A36" s="7" t="str">
        <f>'Annual calculation'!A33</f>
        <v>Tomato</v>
      </c>
      <c r="B36" s="5" t="str">
        <f>'Annual calculation'!B33</f>
        <v>lb.</v>
      </c>
      <c r="C36" s="5"/>
      <c r="D36" s="5"/>
      <c r="E36" s="5"/>
      <c r="F36" s="5"/>
      <c r="G36" s="5"/>
      <c r="H36" s="5"/>
      <c r="I36" s="5"/>
      <c r="J36" s="29"/>
      <c r="K36" s="5"/>
      <c r="L36" s="5"/>
      <c r="M36" s="5"/>
      <c r="N36" s="10"/>
      <c r="O36" s="5"/>
    </row>
    <row r="37" spans="1:15">
      <c r="A37" s="7" t="str">
        <f>'Annual calculation'!A34</f>
        <v>Turnip</v>
      </c>
      <c r="B37" s="5" t="str">
        <f>'Annual calculation'!B34</f>
        <v>lb.</v>
      </c>
      <c r="C37" s="5"/>
      <c r="D37" s="5"/>
      <c r="E37" s="5"/>
      <c r="F37" s="5"/>
      <c r="G37" s="5"/>
      <c r="H37" s="5"/>
      <c r="I37" s="5"/>
      <c r="J37" s="29"/>
      <c r="K37" s="5"/>
      <c r="L37" s="5"/>
      <c r="M37" s="5"/>
      <c r="N37" s="10"/>
      <c r="O37" s="5"/>
    </row>
    <row r="38" spans="1:15">
      <c r="A38" s="7" t="str">
        <f>'Annual calculation'!A35</f>
        <v>Zucchini</v>
      </c>
      <c r="B38" s="5" t="str">
        <f>'Annual calculation'!B35</f>
        <v>lb.</v>
      </c>
      <c r="C38" s="5"/>
      <c r="D38" s="5"/>
      <c r="E38" s="5"/>
      <c r="F38" s="5"/>
      <c r="G38" s="5"/>
      <c r="H38" s="5"/>
      <c r="I38" s="5"/>
      <c r="J38" s="29"/>
      <c r="K38" s="5"/>
      <c r="L38" s="5"/>
      <c r="M38" s="5"/>
      <c r="N38" s="10"/>
      <c r="O38" s="5"/>
    </row>
    <row r="39" spans="1:15">
      <c r="A39" s="17" t="str">
        <f>'Annual calculation'!A36</f>
        <v>Totals</v>
      </c>
      <c r="B39" s="55"/>
      <c r="C39" s="5"/>
      <c r="D39" s="5"/>
      <c r="E39" s="5"/>
      <c r="F39" s="5"/>
      <c r="G39" s="5"/>
      <c r="H39" s="5"/>
      <c r="I39" s="5"/>
      <c r="J39" s="29"/>
      <c r="K39" s="5"/>
      <c r="L39" s="5"/>
      <c r="M39" s="5"/>
      <c r="N39" s="10"/>
      <c r="O39" s="5"/>
    </row>
    <row r="40" spans="1:15">
      <c r="A40" s="53">
        <f>'Annual calculation'!A37</f>
        <v>0</v>
      </c>
      <c r="B40" s="29"/>
      <c r="C40" s="29"/>
      <c r="D40" s="29"/>
      <c r="E40" s="29"/>
      <c r="F40" s="29"/>
      <c r="G40" s="29"/>
      <c r="H40" s="29"/>
      <c r="I40" s="29"/>
      <c r="J40" s="29"/>
      <c r="K40" s="29"/>
      <c r="L40" s="29"/>
      <c r="M40" s="29"/>
      <c r="N40" s="54"/>
      <c r="O40" s="29"/>
    </row>
    <row r="41" spans="1:15">
      <c r="A41" s="7"/>
      <c r="B41" s="5"/>
      <c r="C41" s="5"/>
      <c r="D41" s="5"/>
      <c r="E41" s="5"/>
      <c r="F41" s="5"/>
      <c r="G41" s="5"/>
      <c r="H41" s="5"/>
      <c r="I41" s="5"/>
      <c r="J41" s="29"/>
      <c r="K41" s="5"/>
      <c r="L41" s="5"/>
      <c r="M41" s="5"/>
      <c r="N41" s="10"/>
      <c r="O41" s="5"/>
    </row>
    <row r="42" spans="1:15">
      <c r="A42" s="7" t="str">
        <f>'Annual calculation'!A39</f>
        <v>Fruit</v>
      </c>
      <c r="B42" s="5"/>
      <c r="C42" s="5"/>
      <c r="D42" s="5"/>
      <c r="E42" s="5"/>
      <c r="F42" s="5"/>
      <c r="G42" s="5"/>
      <c r="H42" s="5"/>
      <c r="I42" s="5"/>
      <c r="J42" s="29"/>
      <c r="K42" s="5"/>
      <c r="L42" s="5"/>
      <c r="M42" s="5"/>
      <c r="N42" s="10"/>
      <c r="O42" s="5"/>
    </row>
    <row r="43" spans="1:15">
      <c r="A43" s="7" t="str">
        <f>'Annual calculation'!A40</f>
        <v>Apple</v>
      </c>
      <c r="B43" s="5" t="str">
        <f>'Annual calculation'!B40</f>
        <v>lb.</v>
      </c>
      <c r="C43" s="5"/>
      <c r="D43" s="5"/>
      <c r="E43" s="5"/>
      <c r="F43" s="5"/>
      <c r="G43" s="5"/>
      <c r="H43" s="5"/>
      <c r="I43" s="5"/>
      <c r="J43" s="29"/>
      <c r="K43" s="5"/>
      <c r="L43" s="5"/>
      <c r="M43" s="5"/>
      <c r="N43" s="10"/>
      <c r="O43" s="5"/>
    </row>
    <row r="44" spans="1:15">
      <c r="A44" s="7" t="str">
        <f>'Annual calculation'!A41</f>
        <v>Blueberries</v>
      </c>
      <c r="B44" s="5" t="str">
        <f>'Annual calculation'!B41</f>
        <v>pint</v>
      </c>
      <c r="C44" s="5"/>
      <c r="D44" s="5"/>
      <c r="E44" s="5"/>
      <c r="F44" s="5"/>
      <c r="G44" s="5"/>
      <c r="H44" s="5"/>
      <c r="I44" s="5"/>
      <c r="J44" s="29"/>
      <c r="K44" s="5"/>
      <c r="L44" s="5"/>
      <c r="M44" s="5"/>
      <c r="N44" s="10"/>
      <c r="O44" s="5"/>
    </row>
    <row r="45" spans="1:15">
      <c r="A45" s="7" t="str">
        <f>'Annual calculation'!A42</f>
        <v>Cherries</v>
      </c>
      <c r="B45" s="5" t="str">
        <f>'Annual calculation'!B42</f>
        <v>lb.</v>
      </c>
      <c r="C45" s="5"/>
      <c r="D45" s="5"/>
      <c r="E45" s="5"/>
      <c r="F45" s="5"/>
      <c r="G45" s="5"/>
      <c r="H45" s="5"/>
      <c r="I45" s="5"/>
      <c r="J45" s="29"/>
      <c r="K45" s="5"/>
      <c r="L45" s="5"/>
      <c r="M45" s="5"/>
      <c r="N45" s="10"/>
      <c r="O45" s="5"/>
    </row>
    <row r="46" spans="1:15">
      <c r="A46" s="7" t="str">
        <f>'Annual calculation'!A43</f>
        <v>Currants</v>
      </c>
      <c r="B46" s="5" t="str">
        <f>'Annual calculation'!B43</f>
        <v>half pint</v>
      </c>
      <c r="C46" s="5"/>
      <c r="D46" s="5"/>
      <c r="E46" s="5"/>
      <c r="F46" s="5"/>
      <c r="G46" s="5"/>
      <c r="H46" s="5"/>
      <c r="I46" s="5"/>
      <c r="J46" s="29"/>
      <c r="K46" s="5"/>
      <c r="L46" s="5"/>
      <c r="M46" s="5"/>
      <c r="N46" s="10"/>
      <c r="O46" s="5"/>
    </row>
    <row r="47" spans="1:15">
      <c r="A47" s="7" t="str">
        <f>'Annual calculation'!A44</f>
        <v>Melon</v>
      </c>
      <c r="B47" s="5" t="str">
        <f>'Annual calculation'!B44</f>
        <v>lb.</v>
      </c>
      <c r="C47" s="5"/>
      <c r="D47" s="5"/>
      <c r="E47" s="5"/>
      <c r="F47" s="5"/>
      <c r="G47" s="5"/>
      <c r="H47" s="5"/>
      <c r="I47" s="5"/>
      <c r="J47" s="29"/>
      <c r="K47" s="5"/>
      <c r="L47" s="5"/>
      <c r="M47" s="5"/>
      <c r="N47" s="10"/>
      <c r="O47" s="5"/>
    </row>
    <row r="48" spans="1:15">
      <c r="A48" s="7" t="str">
        <f>'Annual calculation'!A45</f>
        <v>Peaches</v>
      </c>
      <c r="B48" s="5" t="str">
        <f>'Annual calculation'!B45</f>
        <v>lb.</v>
      </c>
      <c r="C48" s="5"/>
      <c r="D48" s="5"/>
      <c r="E48" s="5"/>
      <c r="F48" s="5"/>
      <c r="G48" s="5"/>
      <c r="H48" s="5"/>
      <c r="I48" s="5"/>
      <c r="J48" s="29"/>
      <c r="K48" s="5"/>
      <c r="L48" s="5"/>
      <c r="M48" s="5"/>
      <c r="N48" s="10"/>
      <c r="O48" s="5"/>
    </row>
    <row r="49" spans="1:15">
      <c r="A49" s="7" t="str">
        <f>'Annual calculation'!A46</f>
        <v>Plums</v>
      </c>
      <c r="B49" s="5" t="str">
        <f>'Annual calculation'!B46</f>
        <v>lb.</v>
      </c>
      <c r="C49" s="5"/>
      <c r="D49" s="5"/>
      <c r="E49" s="5"/>
      <c r="F49" s="5"/>
      <c r="G49" s="5"/>
      <c r="H49" s="5"/>
      <c r="I49" s="5"/>
      <c r="J49" s="29"/>
      <c r="K49" s="5"/>
      <c r="L49" s="5"/>
      <c r="M49" s="5"/>
      <c r="N49" s="10"/>
      <c r="O49" s="5"/>
    </row>
    <row r="50" spans="1:15">
      <c r="A50" s="7" t="str">
        <f>'Annual calculation'!A47</f>
        <v>Raspberries</v>
      </c>
      <c r="B50" s="5" t="str">
        <f>'Annual calculation'!B47</f>
        <v>half pint</v>
      </c>
      <c r="C50" s="5"/>
      <c r="D50" s="5"/>
      <c r="E50" s="5"/>
      <c r="F50" s="5"/>
      <c r="G50" s="5"/>
      <c r="H50" s="5"/>
      <c r="I50" s="5"/>
      <c r="J50" s="29"/>
      <c r="K50" s="5"/>
      <c r="L50" s="5"/>
      <c r="M50" s="5"/>
      <c r="N50" s="10"/>
      <c r="O50" s="5"/>
    </row>
    <row r="51" spans="1:15">
      <c r="A51" s="15" t="str">
        <f>'Annual calculation'!A48</f>
        <v>Strawberries</v>
      </c>
      <c r="B51" s="8" t="str">
        <f>'Annual calculation'!B48</f>
        <v>pint</v>
      </c>
      <c r="C51" s="8"/>
      <c r="D51" s="8"/>
      <c r="E51" s="8"/>
      <c r="F51" s="8"/>
      <c r="G51" s="8"/>
      <c r="H51" s="8"/>
      <c r="I51" s="8"/>
      <c r="J51" s="31"/>
      <c r="K51" s="8"/>
      <c r="L51" s="8"/>
      <c r="M51" s="8"/>
      <c r="N51" s="16"/>
      <c r="O51" s="5"/>
    </row>
    <row r="52" spans="1:15">
      <c r="O52" s="33"/>
    </row>
  </sheetData>
  <pageMargins left="0.75" right="0.75" top="1" bottom="1" header="0.5" footer="0.5"/>
  <pageSetup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150" zoomScaleNormal="150" zoomScalePageLayoutView="150" workbookViewId="0">
      <pane ySplit="1480" activePane="bottomLeft"/>
      <selection activeCell="E1" sqref="E1"/>
      <selection pane="bottomLeft" activeCell="A5" sqref="A5"/>
    </sheetView>
  </sheetViews>
  <sheetFormatPr baseColWidth="10" defaultRowHeight="12" x14ac:dyDescent="0"/>
  <cols>
    <col min="1" max="1" width="22.33203125" customWidth="1"/>
    <col min="3" max="3" width="11" bestFit="1" customWidth="1"/>
    <col min="4" max="4" width="11" customWidth="1"/>
    <col min="5" max="5" width="10.6640625" customWidth="1"/>
    <col min="6" max="6" width="9.5" customWidth="1"/>
    <col min="7" max="7" width="8.6640625" style="4" customWidth="1"/>
    <col min="8" max="8" width="10.83203125" style="4"/>
    <col min="9" max="9" width="10.5" customWidth="1"/>
    <col min="10" max="10" width="7.6640625" customWidth="1"/>
    <col min="11" max="11" width="9.5" customWidth="1"/>
    <col min="12" max="12" width="29.6640625" customWidth="1"/>
  </cols>
  <sheetData>
    <row r="1" spans="1:12" s="3" customFormat="1" ht="48">
      <c r="A1" s="34" t="s">
        <v>46</v>
      </c>
      <c r="B1" s="13" t="s">
        <v>1</v>
      </c>
      <c r="C1" s="13" t="s">
        <v>47</v>
      </c>
      <c r="D1" s="13" t="s">
        <v>171</v>
      </c>
      <c r="E1" s="13" t="s">
        <v>172</v>
      </c>
      <c r="F1" s="35" t="s">
        <v>57</v>
      </c>
      <c r="G1" s="36" t="s">
        <v>56</v>
      </c>
      <c r="H1" s="36" t="s">
        <v>48</v>
      </c>
      <c r="I1" s="13" t="s">
        <v>49</v>
      </c>
      <c r="J1" s="13" t="s">
        <v>50</v>
      </c>
      <c r="K1" s="13" t="s">
        <v>58</v>
      </c>
      <c r="L1" s="37" t="s">
        <v>51</v>
      </c>
    </row>
    <row r="2" spans="1:12" ht="15">
      <c r="A2" s="38" t="s">
        <v>16</v>
      </c>
      <c r="B2" s="5" t="s">
        <v>9</v>
      </c>
      <c r="C2" s="6">
        <f>Pricing!I5</f>
        <v>1.8833333333333333</v>
      </c>
      <c r="D2" s="5">
        <v>300</v>
      </c>
      <c r="E2" s="5">
        <v>50</v>
      </c>
      <c r="F2" s="39">
        <f>D2+E2</f>
        <v>350</v>
      </c>
      <c r="G2" s="40">
        <f>(E2+D2)*C2</f>
        <v>659.16666666666663</v>
      </c>
      <c r="H2" s="40">
        <f t="shared" ref="H2:H35" si="0">C2*D2</f>
        <v>565</v>
      </c>
      <c r="I2" s="5">
        <f>Pricing!G5</f>
        <v>0.25</v>
      </c>
      <c r="J2" s="41">
        <f>H2*I2</f>
        <v>141.25</v>
      </c>
      <c r="K2" s="41">
        <f>J2/G2</f>
        <v>0.2142857142857143</v>
      </c>
      <c r="L2" s="10"/>
    </row>
    <row r="3" spans="1:12" ht="15">
      <c r="A3" s="38" t="s">
        <v>5</v>
      </c>
      <c r="B3" s="5" t="s">
        <v>177</v>
      </c>
      <c r="C3" s="6">
        <f>Pricing!I6</f>
        <v>0</v>
      </c>
      <c r="D3" s="5"/>
      <c r="E3" s="5"/>
      <c r="F3" s="39"/>
      <c r="G3" s="40"/>
      <c r="H3" s="40">
        <f t="shared" si="0"/>
        <v>0</v>
      </c>
      <c r="I3" s="5">
        <f>Pricing!G6</f>
        <v>0</v>
      </c>
      <c r="J3" s="5"/>
      <c r="K3" s="5"/>
      <c r="L3" s="10"/>
    </row>
    <row r="4" spans="1:12" ht="15">
      <c r="A4" s="38" t="s">
        <v>11</v>
      </c>
      <c r="B4" s="5" t="s">
        <v>9</v>
      </c>
      <c r="C4" s="6">
        <f>Pricing!I7</f>
        <v>0</v>
      </c>
      <c r="D4" s="5"/>
      <c r="E4" s="5"/>
      <c r="F4" s="39"/>
      <c r="G4" s="40"/>
      <c r="H4" s="40">
        <f t="shared" si="0"/>
        <v>0</v>
      </c>
      <c r="I4" s="5">
        <f>Pricing!G7</f>
        <v>0</v>
      </c>
      <c r="J4" s="5"/>
      <c r="K4" s="5"/>
      <c r="L4" s="10"/>
    </row>
    <row r="5" spans="1:12" ht="15">
      <c r="A5" s="38" t="s">
        <v>19</v>
      </c>
      <c r="B5" s="5" t="s">
        <v>177</v>
      </c>
      <c r="C5" s="6">
        <f>Pricing!I8</f>
        <v>0</v>
      </c>
      <c r="D5" s="5"/>
      <c r="E5" s="5"/>
      <c r="F5" s="39"/>
      <c r="G5" s="40"/>
      <c r="H5" s="40">
        <f t="shared" si="0"/>
        <v>0</v>
      </c>
      <c r="I5" s="5">
        <f>Pricing!G8</f>
        <v>0</v>
      </c>
      <c r="J5" s="5"/>
      <c r="K5" s="5"/>
      <c r="L5" s="10"/>
    </row>
    <row r="6" spans="1:12" ht="15">
      <c r="A6" s="38" t="s">
        <v>13</v>
      </c>
      <c r="B6" s="5" t="s">
        <v>54</v>
      </c>
      <c r="C6" s="6">
        <f>Pricing!I9</f>
        <v>0</v>
      </c>
      <c r="D6" s="5"/>
      <c r="E6" s="5"/>
      <c r="F6" s="39"/>
      <c r="G6" s="40"/>
      <c r="H6" s="40">
        <f t="shared" si="0"/>
        <v>0</v>
      </c>
      <c r="I6" s="5">
        <f>Pricing!G9</f>
        <v>0</v>
      </c>
      <c r="J6" s="5"/>
      <c r="K6" s="5"/>
      <c r="L6" s="10"/>
    </row>
    <row r="7" spans="1:12" ht="15">
      <c r="A7" s="38" t="s">
        <v>15</v>
      </c>
      <c r="B7" s="5" t="s">
        <v>177</v>
      </c>
      <c r="C7" s="6">
        <f>Pricing!I10</f>
        <v>0</v>
      </c>
      <c r="D7" s="5"/>
      <c r="E7" s="5"/>
      <c r="F7" s="39"/>
      <c r="G7" s="40"/>
      <c r="H7" s="40">
        <f t="shared" si="0"/>
        <v>0</v>
      </c>
      <c r="I7" s="5">
        <f>Pricing!G10</f>
        <v>0</v>
      </c>
      <c r="J7" s="5"/>
      <c r="K7" s="5"/>
      <c r="L7" s="10"/>
    </row>
    <row r="8" spans="1:12" ht="15">
      <c r="A8" s="38" t="s">
        <v>55</v>
      </c>
      <c r="B8" s="5" t="s">
        <v>177</v>
      </c>
      <c r="C8" s="6">
        <f>Pricing!I11</f>
        <v>0</v>
      </c>
      <c r="D8" s="5"/>
      <c r="E8" s="5"/>
      <c r="F8" s="39"/>
      <c r="G8" s="40"/>
      <c r="H8" s="40">
        <f t="shared" si="0"/>
        <v>0</v>
      </c>
      <c r="I8" s="5">
        <f>Pricing!G11</f>
        <v>0</v>
      </c>
      <c r="J8" s="5"/>
      <c r="K8" s="5"/>
      <c r="L8" s="10"/>
    </row>
    <row r="9" spans="1:12" ht="15">
      <c r="A9" s="38" t="s">
        <v>8</v>
      </c>
      <c r="B9" s="5" t="s">
        <v>9</v>
      </c>
      <c r="C9" s="6">
        <f>Pricing!I12</f>
        <v>0</v>
      </c>
      <c r="D9" s="5"/>
      <c r="E9" s="5"/>
      <c r="F9" s="39"/>
      <c r="G9" s="40"/>
      <c r="H9" s="40">
        <f t="shared" si="0"/>
        <v>0</v>
      </c>
      <c r="I9" s="5">
        <f>Pricing!G12</f>
        <v>0</v>
      </c>
      <c r="J9" s="5"/>
      <c r="K9" s="5"/>
      <c r="L9" s="10"/>
    </row>
    <row r="10" spans="1:12" ht="15">
      <c r="A10" s="38" t="s">
        <v>20</v>
      </c>
      <c r="B10" s="5" t="s">
        <v>54</v>
      </c>
      <c r="C10" s="6">
        <f>Pricing!I13</f>
        <v>0</v>
      </c>
      <c r="D10" s="5"/>
      <c r="E10" s="5"/>
      <c r="F10" s="39"/>
      <c r="G10" s="40"/>
      <c r="H10" s="40">
        <f t="shared" si="0"/>
        <v>0</v>
      </c>
      <c r="I10" s="5">
        <f>Pricing!G13</f>
        <v>0</v>
      </c>
      <c r="J10" s="5"/>
      <c r="K10" s="5"/>
      <c r="L10" s="10"/>
    </row>
    <row r="11" spans="1:12" ht="15">
      <c r="A11" s="38" t="s">
        <v>37</v>
      </c>
      <c r="B11" s="5" t="s">
        <v>9</v>
      </c>
      <c r="C11" s="6">
        <f>Pricing!I14</f>
        <v>0</v>
      </c>
      <c r="D11" s="5"/>
      <c r="E11" s="5"/>
      <c r="F11" s="39"/>
      <c r="G11" s="40"/>
      <c r="H11" s="40">
        <f t="shared" si="0"/>
        <v>0</v>
      </c>
      <c r="I11" s="5">
        <f>Pricing!G14</f>
        <v>0</v>
      </c>
      <c r="J11" s="5"/>
      <c r="K11" s="5"/>
      <c r="L11" s="10"/>
    </row>
    <row r="12" spans="1:12" ht="15">
      <c r="A12" s="38" t="s">
        <v>18</v>
      </c>
      <c r="B12" s="5" t="s">
        <v>27</v>
      </c>
      <c r="C12" s="6">
        <f>Pricing!I15</f>
        <v>0</v>
      </c>
      <c r="D12" s="5"/>
      <c r="E12" s="5"/>
      <c r="F12" s="39"/>
      <c r="G12" s="40"/>
      <c r="H12" s="40">
        <f t="shared" si="0"/>
        <v>0</v>
      </c>
      <c r="I12" s="5">
        <f>Pricing!G15</f>
        <v>0</v>
      </c>
      <c r="J12" s="5"/>
      <c r="K12" s="5"/>
      <c r="L12" s="10"/>
    </row>
    <row r="13" spans="1:12" ht="15">
      <c r="A13" s="38" t="s">
        <v>2</v>
      </c>
      <c r="B13" s="5" t="s">
        <v>177</v>
      </c>
      <c r="C13" s="6">
        <f>Pricing!I16</f>
        <v>0</v>
      </c>
      <c r="D13" s="5"/>
      <c r="E13" s="5"/>
      <c r="F13" s="39"/>
      <c r="G13" s="40"/>
      <c r="H13" s="40">
        <f t="shared" si="0"/>
        <v>0</v>
      </c>
      <c r="I13" s="5">
        <f>Pricing!G16</f>
        <v>0</v>
      </c>
      <c r="J13" s="5"/>
      <c r="K13" s="5"/>
      <c r="L13" s="10"/>
    </row>
    <row r="14" spans="1:12" ht="15">
      <c r="A14" s="38" t="s">
        <v>23</v>
      </c>
      <c r="B14" s="5" t="s">
        <v>177</v>
      </c>
      <c r="C14" s="6">
        <f>Pricing!I17</f>
        <v>0</v>
      </c>
      <c r="D14" s="5"/>
      <c r="E14" s="5"/>
      <c r="F14" s="39"/>
      <c r="G14" s="40"/>
      <c r="H14" s="40">
        <f t="shared" si="0"/>
        <v>0</v>
      </c>
      <c r="I14" s="5">
        <f>Pricing!G17</f>
        <v>0</v>
      </c>
      <c r="J14" s="5"/>
      <c r="K14" s="5"/>
      <c r="L14" s="10"/>
    </row>
    <row r="15" spans="1:12" ht="15">
      <c r="A15" s="38" t="s">
        <v>4</v>
      </c>
      <c r="B15" s="5" t="s">
        <v>177</v>
      </c>
      <c r="C15" s="6">
        <f>Pricing!I18</f>
        <v>0</v>
      </c>
      <c r="D15" s="5"/>
      <c r="E15" s="5"/>
      <c r="F15" s="39"/>
      <c r="G15" s="40"/>
      <c r="H15" s="40">
        <f t="shared" si="0"/>
        <v>0</v>
      </c>
      <c r="I15" s="5">
        <f>Pricing!G18</f>
        <v>0</v>
      </c>
      <c r="J15" s="5"/>
      <c r="K15" s="5"/>
      <c r="L15" s="10"/>
    </row>
    <row r="16" spans="1:12" ht="15">
      <c r="A16" s="42" t="s">
        <v>14</v>
      </c>
      <c r="B16" s="5" t="s">
        <v>9</v>
      </c>
      <c r="C16" s="6">
        <f>Pricing!I19</f>
        <v>0</v>
      </c>
      <c r="D16" s="5"/>
      <c r="E16" s="5"/>
      <c r="F16" s="39"/>
      <c r="G16" s="40"/>
      <c r="H16" s="40">
        <f t="shared" si="0"/>
        <v>0</v>
      </c>
      <c r="I16" s="5">
        <f>Pricing!G19</f>
        <v>0</v>
      </c>
      <c r="J16" s="5"/>
      <c r="K16" s="5"/>
      <c r="L16" s="10"/>
    </row>
    <row r="17" spans="1:12" ht="15">
      <c r="A17" s="38" t="s">
        <v>7</v>
      </c>
      <c r="B17" s="5" t="s">
        <v>9</v>
      </c>
      <c r="C17" s="6">
        <f>Pricing!I20</f>
        <v>0</v>
      </c>
      <c r="D17" s="5"/>
      <c r="E17" s="5"/>
      <c r="F17" s="39"/>
      <c r="G17" s="40"/>
      <c r="H17" s="40">
        <f t="shared" si="0"/>
        <v>0</v>
      </c>
      <c r="I17" s="5">
        <f>Pricing!G20</f>
        <v>0</v>
      </c>
      <c r="J17" s="5"/>
      <c r="K17" s="5"/>
      <c r="L17" s="10"/>
    </row>
    <row r="18" spans="1:12" ht="15">
      <c r="A18" s="38" t="s">
        <v>24</v>
      </c>
      <c r="B18" s="5" t="s">
        <v>9</v>
      </c>
      <c r="C18" s="6">
        <f>Pricing!I21</f>
        <v>0</v>
      </c>
      <c r="D18" s="5"/>
      <c r="E18" s="5"/>
      <c r="F18" s="39"/>
      <c r="G18" s="40"/>
      <c r="H18" s="40">
        <f t="shared" si="0"/>
        <v>0</v>
      </c>
      <c r="I18" s="5">
        <f>Pricing!G21</f>
        <v>0</v>
      </c>
      <c r="J18" s="5"/>
      <c r="K18" s="5"/>
      <c r="L18" s="10"/>
    </row>
    <row r="19" spans="1:12" ht="15">
      <c r="A19" s="38" t="s">
        <v>22</v>
      </c>
      <c r="B19" s="5" t="s">
        <v>9</v>
      </c>
      <c r="C19" s="6">
        <f>Pricing!I22</f>
        <v>0</v>
      </c>
      <c r="D19" s="5"/>
      <c r="E19" s="5"/>
      <c r="F19" s="39"/>
      <c r="G19" s="40"/>
      <c r="H19" s="40">
        <f t="shared" si="0"/>
        <v>0</v>
      </c>
      <c r="I19" s="5">
        <f>Pricing!G22</f>
        <v>0</v>
      </c>
      <c r="J19" s="5"/>
      <c r="K19" s="5"/>
      <c r="L19" s="10"/>
    </row>
    <row r="20" spans="1:12" ht="15">
      <c r="A20" s="38" t="s">
        <v>31</v>
      </c>
      <c r="B20" s="5" t="s">
        <v>54</v>
      </c>
      <c r="C20" s="6">
        <f>Pricing!I23</f>
        <v>0</v>
      </c>
      <c r="D20" s="5"/>
      <c r="E20" s="5"/>
      <c r="F20" s="39"/>
      <c r="G20" s="40"/>
      <c r="H20" s="40">
        <f t="shared" si="0"/>
        <v>0</v>
      </c>
      <c r="I20" s="5">
        <f>Pricing!G23</f>
        <v>0</v>
      </c>
      <c r="J20" s="5"/>
      <c r="K20" s="5"/>
      <c r="L20" s="10"/>
    </row>
    <row r="21" spans="1:12" ht="15">
      <c r="A21" s="38" t="s">
        <v>30</v>
      </c>
      <c r="B21" s="5" t="s">
        <v>54</v>
      </c>
      <c r="C21" s="6">
        <f>Pricing!I24</f>
        <v>0</v>
      </c>
      <c r="D21" s="5"/>
      <c r="E21" s="5"/>
      <c r="F21" s="39"/>
      <c r="G21" s="40"/>
      <c r="H21" s="40">
        <f t="shared" si="0"/>
        <v>0</v>
      </c>
      <c r="I21" s="5">
        <f>Pricing!G24</f>
        <v>0</v>
      </c>
      <c r="J21" s="5"/>
      <c r="K21" s="5"/>
      <c r="L21" s="10"/>
    </row>
    <row r="22" spans="1:12" ht="15">
      <c r="A22" s="42" t="s">
        <v>32</v>
      </c>
      <c r="B22" s="5" t="s">
        <v>54</v>
      </c>
      <c r="C22" s="6">
        <f>Pricing!I25</f>
        <v>0</v>
      </c>
      <c r="D22" s="5"/>
      <c r="E22" s="5"/>
      <c r="F22" s="39"/>
      <c r="G22" s="40"/>
      <c r="H22" s="40">
        <f t="shared" si="0"/>
        <v>0</v>
      </c>
      <c r="I22" s="5">
        <f>Pricing!G25</f>
        <v>0</v>
      </c>
      <c r="J22" s="5"/>
      <c r="K22" s="5"/>
      <c r="L22" s="10"/>
    </row>
    <row r="23" spans="1:12" ht="15">
      <c r="A23" s="42" t="s">
        <v>3</v>
      </c>
      <c r="B23" s="5" t="s">
        <v>27</v>
      </c>
      <c r="C23" s="6">
        <f>Pricing!I26</f>
        <v>0</v>
      </c>
      <c r="D23" s="5"/>
      <c r="E23" s="5"/>
      <c r="F23" s="39"/>
      <c r="G23" s="40"/>
      <c r="H23" s="40">
        <f t="shared" si="0"/>
        <v>0</v>
      </c>
      <c r="I23" s="5">
        <f>Pricing!G26</f>
        <v>0</v>
      </c>
      <c r="J23" s="5"/>
      <c r="K23" s="5"/>
      <c r="L23" s="10"/>
    </row>
    <row r="24" spans="1:12" ht="15">
      <c r="A24" s="38" t="s">
        <v>29</v>
      </c>
      <c r="B24" s="5" t="s">
        <v>177</v>
      </c>
      <c r="C24" s="6">
        <f>Pricing!I27</f>
        <v>0</v>
      </c>
      <c r="D24" s="5"/>
      <c r="E24" s="5"/>
      <c r="F24" s="39"/>
      <c r="G24" s="40"/>
      <c r="H24" s="40">
        <f t="shared" si="0"/>
        <v>0</v>
      </c>
      <c r="I24" s="5">
        <f>Pricing!G27</f>
        <v>0</v>
      </c>
      <c r="J24" s="5"/>
      <c r="K24" s="5"/>
      <c r="L24" s="10"/>
    </row>
    <row r="25" spans="1:12" ht="15">
      <c r="A25" s="38" t="s">
        <v>35</v>
      </c>
      <c r="B25" s="5" t="s">
        <v>177</v>
      </c>
      <c r="C25" s="6">
        <f>Pricing!I28</f>
        <v>0</v>
      </c>
      <c r="D25" s="5"/>
      <c r="E25" s="5"/>
      <c r="F25" s="39"/>
      <c r="G25" s="40"/>
      <c r="H25" s="40">
        <f t="shared" si="0"/>
        <v>0</v>
      </c>
      <c r="I25" s="5">
        <f>Pricing!G28</f>
        <v>0</v>
      </c>
      <c r="J25" s="5"/>
      <c r="K25" s="5"/>
      <c r="L25" s="10"/>
    </row>
    <row r="26" spans="1:12" ht="15">
      <c r="A26" s="38" t="s">
        <v>33</v>
      </c>
      <c r="B26" s="5" t="s">
        <v>177</v>
      </c>
      <c r="C26" s="6">
        <f>Pricing!I29</f>
        <v>0</v>
      </c>
      <c r="D26" s="5"/>
      <c r="E26" s="5"/>
      <c r="F26" s="39"/>
      <c r="G26" s="40"/>
      <c r="H26" s="40">
        <f t="shared" si="0"/>
        <v>0</v>
      </c>
      <c r="I26" s="5">
        <f>Pricing!G29</f>
        <v>0</v>
      </c>
      <c r="J26" s="5"/>
      <c r="K26" s="5"/>
      <c r="L26" s="10"/>
    </row>
    <row r="27" spans="1:12" ht="15">
      <c r="A27" s="42" t="s">
        <v>34</v>
      </c>
      <c r="B27" s="5" t="s">
        <v>177</v>
      </c>
      <c r="C27" s="6">
        <f>Pricing!I30</f>
        <v>0</v>
      </c>
      <c r="D27" s="5"/>
      <c r="E27" s="5"/>
      <c r="F27" s="39"/>
      <c r="G27" s="40"/>
      <c r="H27" s="40">
        <f t="shared" si="0"/>
        <v>0</v>
      </c>
      <c r="I27" s="5">
        <f>Pricing!G30</f>
        <v>0</v>
      </c>
      <c r="J27" s="5"/>
      <c r="K27" s="5"/>
      <c r="L27" s="10"/>
    </row>
    <row r="28" spans="1:12" ht="15">
      <c r="A28" s="38" t="s">
        <v>10</v>
      </c>
      <c r="B28" s="5" t="s">
        <v>177</v>
      </c>
      <c r="C28" s="6">
        <f>Pricing!I31</f>
        <v>0</v>
      </c>
      <c r="D28" s="5"/>
      <c r="E28" s="5"/>
      <c r="F28" s="39"/>
      <c r="G28" s="40"/>
      <c r="H28" s="40">
        <f t="shared" si="0"/>
        <v>0</v>
      </c>
      <c r="I28" s="5">
        <f>Pricing!G31</f>
        <v>0</v>
      </c>
      <c r="J28" s="5"/>
      <c r="K28" s="5"/>
      <c r="L28" s="10"/>
    </row>
    <row r="29" spans="1:12" ht="15">
      <c r="A29" s="38" t="s">
        <v>25</v>
      </c>
      <c r="B29" s="5" t="s">
        <v>177</v>
      </c>
      <c r="C29" s="6">
        <f>Pricing!I32</f>
        <v>0</v>
      </c>
      <c r="D29" s="5"/>
      <c r="E29" s="5"/>
      <c r="F29" s="39"/>
      <c r="G29" s="40"/>
      <c r="H29" s="40">
        <f t="shared" si="0"/>
        <v>0</v>
      </c>
      <c r="I29" s="5">
        <f>Pricing!G32</f>
        <v>0</v>
      </c>
      <c r="J29" s="5"/>
      <c r="K29" s="5"/>
      <c r="L29" s="10"/>
    </row>
    <row r="30" spans="1:12" ht="15">
      <c r="A30" s="38" t="s">
        <v>28</v>
      </c>
      <c r="B30" s="5" t="s">
        <v>177</v>
      </c>
      <c r="C30" s="6">
        <f>Pricing!I33</f>
        <v>0</v>
      </c>
      <c r="D30" s="5"/>
      <c r="E30" s="5"/>
      <c r="F30" s="39"/>
      <c r="G30" s="40"/>
      <c r="H30" s="40">
        <f t="shared" si="0"/>
        <v>0</v>
      </c>
      <c r="I30" s="5">
        <f>Pricing!G33</f>
        <v>0</v>
      </c>
      <c r="J30" s="5"/>
      <c r="K30" s="5"/>
      <c r="L30" s="10"/>
    </row>
    <row r="31" spans="1:12" ht="15">
      <c r="A31" s="38" t="s">
        <v>12</v>
      </c>
      <c r="B31" s="5" t="s">
        <v>9</v>
      </c>
      <c r="C31" s="6">
        <f>Pricing!I34</f>
        <v>0</v>
      </c>
      <c r="D31" s="5"/>
      <c r="E31" s="5"/>
      <c r="F31" s="39"/>
      <c r="G31" s="40"/>
      <c r="H31" s="40">
        <f t="shared" si="0"/>
        <v>0</v>
      </c>
      <c r="I31" s="5">
        <f>Pricing!G34</f>
        <v>0</v>
      </c>
      <c r="J31" s="5"/>
      <c r="K31" s="5"/>
      <c r="L31" s="10"/>
    </row>
    <row r="32" spans="1:12" ht="15">
      <c r="A32" s="38" t="s">
        <v>36</v>
      </c>
      <c r="B32" s="5" t="s">
        <v>177</v>
      </c>
      <c r="C32" s="6">
        <f>Pricing!I35</f>
        <v>0</v>
      </c>
      <c r="D32" s="5"/>
      <c r="E32" s="5"/>
      <c r="F32" s="39"/>
      <c r="G32" s="40"/>
      <c r="H32" s="40">
        <f t="shared" si="0"/>
        <v>0</v>
      </c>
      <c r="I32" s="5">
        <f>Pricing!G35</f>
        <v>0</v>
      </c>
      <c r="J32" s="5"/>
      <c r="K32" s="5"/>
      <c r="L32" s="10"/>
    </row>
    <row r="33" spans="1:12" ht="15">
      <c r="A33" s="38" t="s">
        <v>0</v>
      </c>
      <c r="B33" s="5" t="s">
        <v>177</v>
      </c>
      <c r="C33" s="6">
        <f>Pricing!I36</f>
        <v>0</v>
      </c>
      <c r="D33" s="5"/>
      <c r="E33" s="5"/>
      <c r="F33" s="39"/>
      <c r="G33" s="40"/>
      <c r="H33" s="40">
        <f t="shared" si="0"/>
        <v>0</v>
      </c>
      <c r="I33" s="5">
        <f>Pricing!G36</f>
        <v>0</v>
      </c>
      <c r="J33" s="5"/>
      <c r="K33" s="5"/>
      <c r="L33" s="10"/>
    </row>
    <row r="34" spans="1:12" ht="15">
      <c r="A34" s="38" t="s">
        <v>17</v>
      </c>
      <c r="B34" s="5" t="s">
        <v>177</v>
      </c>
      <c r="C34" s="6">
        <f>Pricing!I37</f>
        <v>0</v>
      </c>
      <c r="D34" s="5"/>
      <c r="E34" s="5"/>
      <c r="F34" s="39"/>
      <c r="G34" s="40"/>
      <c r="H34" s="40">
        <f t="shared" si="0"/>
        <v>0</v>
      </c>
      <c r="I34" s="5">
        <f>Pricing!G37</f>
        <v>0</v>
      </c>
      <c r="J34" s="5"/>
      <c r="K34" s="5"/>
      <c r="L34" s="10"/>
    </row>
    <row r="35" spans="1:12" ht="15">
      <c r="A35" s="42" t="s">
        <v>6</v>
      </c>
      <c r="B35" s="5" t="s">
        <v>177</v>
      </c>
      <c r="C35" s="6">
        <f>Pricing!I38</f>
        <v>0</v>
      </c>
      <c r="D35" s="5"/>
      <c r="E35" s="5"/>
      <c r="F35" s="39"/>
      <c r="G35" s="40"/>
      <c r="H35" s="40">
        <f t="shared" si="0"/>
        <v>0</v>
      </c>
      <c r="I35" s="5">
        <f>Pricing!G38</f>
        <v>0</v>
      </c>
      <c r="J35" s="5"/>
      <c r="K35" s="5"/>
      <c r="L35" s="10"/>
    </row>
    <row r="36" spans="1:12" ht="15">
      <c r="A36" s="43" t="s">
        <v>52</v>
      </c>
      <c r="B36" s="5"/>
      <c r="C36" s="6">
        <f>Pricing!I39</f>
        <v>0</v>
      </c>
      <c r="D36" s="5"/>
      <c r="E36" s="5"/>
      <c r="F36" s="39"/>
      <c r="G36" s="40"/>
      <c r="H36" s="40">
        <f>SUM(H2:H35)</f>
        <v>565</v>
      </c>
      <c r="I36" s="40"/>
      <c r="J36" s="40">
        <f t="shared" ref="J36" si="1">SUM(J2:J35)</f>
        <v>141.25</v>
      </c>
      <c r="K36" s="5"/>
      <c r="L36" s="10"/>
    </row>
    <row r="37" spans="1:12" ht="15">
      <c r="A37" s="43"/>
      <c r="B37" s="5"/>
      <c r="C37" s="6">
        <f>Pricing!I40</f>
        <v>0</v>
      </c>
      <c r="D37" s="5"/>
      <c r="E37" s="5"/>
      <c r="F37" s="39"/>
      <c r="G37" s="40"/>
      <c r="H37" s="40"/>
      <c r="I37" s="5">
        <f>Pricing!G40</f>
        <v>0</v>
      </c>
      <c r="J37" s="5"/>
      <c r="K37" s="5"/>
      <c r="L37" s="10"/>
    </row>
    <row r="38" spans="1:12" ht="15">
      <c r="A38" s="43"/>
      <c r="B38" s="5"/>
      <c r="C38" s="6">
        <f>Pricing!I41</f>
        <v>0</v>
      </c>
      <c r="D38" s="5"/>
      <c r="E38" s="5"/>
      <c r="F38" s="39"/>
      <c r="G38" s="40"/>
      <c r="H38" s="40"/>
      <c r="I38" s="5">
        <f>Pricing!G41</f>
        <v>0</v>
      </c>
      <c r="J38" s="5"/>
      <c r="K38" s="41"/>
      <c r="L38" s="10"/>
    </row>
    <row r="39" spans="1:12" ht="15">
      <c r="A39" s="44" t="s">
        <v>38</v>
      </c>
      <c r="B39" s="5"/>
      <c r="C39" s="6">
        <f>Pricing!I42</f>
        <v>0</v>
      </c>
      <c r="D39" s="5"/>
      <c r="E39" s="5"/>
      <c r="F39" s="39"/>
      <c r="G39" s="40"/>
      <c r="H39" s="40"/>
      <c r="I39" s="5">
        <f>Pricing!G42</f>
        <v>0</v>
      </c>
      <c r="J39" s="5"/>
      <c r="K39" s="5"/>
      <c r="L39" s="10"/>
    </row>
    <row r="40" spans="1:12" ht="15">
      <c r="A40" s="38" t="s">
        <v>39</v>
      </c>
      <c r="B40" s="5" t="s">
        <v>177</v>
      </c>
      <c r="C40" s="6">
        <f>Pricing!I43</f>
        <v>0</v>
      </c>
      <c r="D40" s="5"/>
      <c r="E40" s="5"/>
      <c r="F40" s="39"/>
      <c r="G40" s="40"/>
      <c r="H40" s="40"/>
      <c r="I40" s="5">
        <f>Pricing!G43</f>
        <v>0</v>
      </c>
      <c r="J40" s="5"/>
      <c r="K40" s="5"/>
      <c r="L40" s="10"/>
    </row>
    <row r="41" spans="1:12" ht="15">
      <c r="A41" s="42" t="s">
        <v>41</v>
      </c>
      <c r="B41" s="5" t="s">
        <v>27</v>
      </c>
      <c r="C41" s="6">
        <f>Pricing!I44</f>
        <v>0</v>
      </c>
      <c r="D41" s="5"/>
      <c r="E41" s="5"/>
      <c r="F41" s="39"/>
      <c r="G41" s="40"/>
      <c r="H41" s="40"/>
      <c r="I41" s="5">
        <f>Pricing!G44</f>
        <v>0</v>
      </c>
      <c r="J41" s="5"/>
      <c r="K41" s="5"/>
      <c r="L41" s="10"/>
    </row>
    <row r="42" spans="1:12" ht="15">
      <c r="A42" s="42" t="s">
        <v>45</v>
      </c>
      <c r="B42" s="5" t="s">
        <v>177</v>
      </c>
      <c r="C42" s="6">
        <f>Pricing!I45</f>
        <v>0</v>
      </c>
      <c r="D42" s="5"/>
      <c r="E42" s="5"/>
      <c r="F42" s="39"/>
      <c r="G42" s="40"/>
      <c r="H42" s="40"/>
      <c r="I42" s="5">
        <f>Pricing!G45</f>
        <v>0</v>
      </c>
      <c r="J42" s="5"/>
      <c r="K42" s="5"/>
      <c r="L42" s="10"/>
    </row>
    <row r="43" spans="1:12" ht="15">
      <c r="A43" s="42" t="s">
        <v>44</v>
      </c>
      <c r="B43" s="5" t="s">
        <v>59</v>
      </c>
      <c r="C43" s="6">
        <f>Pricing!I46</f>
        <v>0</v>
      </c>
      <c r="D43" s="5"/>
      <c r="E43" s="5"/>
      <c r="F43" s="39"/>
      <c r="G43" s="40"/>
      <c r="H43" s="40"/>
      <c r="I43" s="5">
        <f>Pricing!G46</f>
        <v>0</v>
      </c>
      <c r="J43" s="5"/>
      <c r="K43" s="5"/>
      <c r="L43" s="10"/>
    </row>
    <row r="44" spans="1:12" ht="15">
      <c r="A44" s="38" t="s">
        <v>21</v>
      </c>
      <c r="B44" s="5" t="s">
        <v>177</v>
      </c>
      <c r="C44" s="6">
        <f>Pricing!I47</f>
        <v>0</v>
      </c>
      <c r="D44" s="5"/>
      <c r="E44" s="5"/>
      <c r="F44" s="39"/>
      <c r="G44" s="40"/>
      <c r="H44" s="40"/>
      <c r="I44" s="5">
        <f>Pricing!G47</f>
        <v>0</v>
      </c>
      <c r="J44" s="5"/>
      <c r="K44" s="5"/>
      <c r="L44" s="10"/>
    </row>
    <row r="45" spans="1:12" ht="15">
      <c r="A45" s="42" t="s">
        <v>42</v>
      </c>
      <c r="B45" s="5" t="s">
        <v>177</v>
      </c>
      <c r="C45" s="6">
        <f>Pricing!I48</f>
        <v>0</v>
      </c>
      <c r="D45" s="5"/>
      <c r="E45" s="5"/>
      <c r="F45" s="39"/>
      <c r="G45" s="40"/>
      <c r="H45" s="40"/>
      <c r="I45" s="5">
        <f>Pricing!G48</f>
        <v>0</v>
      </c>
      <c r="J45" s="5"/>
      <c r="K45" s="5"/>
      <c r="L45" s="10"/>
    </row>
    <row r="46" spans="1:12" ht="15">
      <c r="A46" s="42" t="s">
        <v>43</v>
      </c>
      <c r="B46" s="5" t="s">
        <v>177</v>
      </c>
      <c r="C46" s="6">
        <f>Pricing!I49</f>
        <v>0</v>
      </c>
      <c r="D46" s="5"/>
      <c r="E46" s="5"/>
      <c r="F46" s="39"/>
      <c r="G46" s="40"/>
      <c r="H46" s="40"/>
      <c r="I46" s="5">
        <f>Pricing!G49</f>
        <v>0</v>
      </c>
      <c r="J46" s="5"/>
      <c r="K46" s="5"/>
      <c r="L46" s="10"/>
    </row>
    <row r="47" spans="1:12" ht="15">
      <c r="A47" s="38" t="s">
        <v>26</v>
      </c>
      <c r="B47" s="5" t="s">
        <v>59</v>
      </c>
      <c r="C47" s="6">
        <f>Pricing!I50</f>
        <v>0</v>
      </c>
      <c r="D47" s="5"/>
      <c r="E47" s="5"/>
      <c r="F47" s="39"/>
      <c r="G47" s="40"/>
      <c r="H47" s="40"/>
      <c r="I47" s="5">
        <f>Pricing!G50</f>
        <v>0</v>
      </c>
      <c r="J47" s="5"/>
      <c r="K47" s="5"/>
      <c r="L47" s="10"/>
    </row>
    <row r="48" spans="1:12" ht="15">
      <c r="A48" s="42" t="s">
        <v>40</v>
      </c>
      <c r="B48" s="5" t="s">
        <v>27</v>
      </c>
      <c r="C48" s="6">
        <f>Pricing!I51</f>
        <v>0</v>
      </c>
      <c r="D48" s="5"/>
      <c r="E48" s="5"/>
      <c r="F48" s="39"/>
      <c r="G48" s="40"/>
      <c r="H48" s="40"/>
      <c r="I48" s="5">
        <f>Pricing!G51</f>
        <v>0</v>
      </c>
      <c r="J48" s="5"/>
      <c r="K48" s="5"/>
      <c r="L48" s="10"/>
    </row>
    <row r="49" spans="1:12">
      <c r="A49" s="7"/>
      <c r="B49" s="5"/>
      <c r="C49" s="5"/>
      <c r="D49" s="5"/>
      <c r="E49" s="5"/>
      <c r="F49" s="5"/>
      <c r="G49" s="40"/>
      <c r="H49" s="40"/>
      <c r="I49" s="5"/>
      <c r="J49" s="5"/>
      <c r="K49" s="5"/>
      <c r="L49" s="10"/>
    </row>
    <row r="50" spans="1:12" ht="15">
      <c r="A50" s="44" t="s">
        <v>52</v>
      </c>
      <c r="B50" s="5"/>
      <c r="C50" s="5"/>
      <c r="D50" s="5"/>
      <c r="E50" s="5"/>
      <c r="F50" s="5"/>
      <c r="G50" s="40" t="s">
        <v>67</v>
      </c>
      <c r="H50" s="40">
        <f>SUM(H40:H49)</f>
        <v>0</v>
      </c>
      <c r="I50" s="5"/>
      <c r="J50" s="5"/>
      <c r="K50" s="5"/>
      <c r="L50" s="10"/>
    </row>
    <row r="51" spans="1:12">
      <c r="A51" s="7"/>
      <c r="B51" s="5"/>
      <c r="C51" s="5"/>
      <c r="D51" s="5"/>
      <c r="E51" s="5"/>
      <c r="F51" s="5"/>
      <c r="G51" s="40" t="s">
        <v>68</v>
      </c>
      <c r="H51" s="40">
        <f>H36+H50</f>
        <v>565</v>
      </c>
      <c r="I51" s="40"/>
      <c r="J51" s="40">
        <f t="shared" ref="J51" si="2">J36+J50</f>
        <v>141.25</v>
      </c>
      <c r="K51" s="40"/>
      <c r="L51" s="10"/>
    </row>
    <row r="52" spans="1:12" ht="15">
      <c r="A52" s="44" t="s">
        <v>53</v>
      </c>
      <c r="B52" s="5"/>
      <c r="C52" s="5"/>
      <c r="D52" s="5"/>
      <c r="E52" s="5"/>
      <c r="F52" s="5"/>
      <c r="G52" s="40" t="s">
        <v>69</v>
      </c>
      <c r="H52" s="40"/>
      <c r="I52" s="5">
        <f>AVERAGE(I2:I48)</f>
        <v>5.434782608695652E-3</v>
      </c>
      <c r="J52" s="5"/>
      <c r="K52" s="41">
        <f>AVERAGE(K2:K48)</f>
        <v>0.2142857142857143</v>
      </c>
      <c r="L52" s="10"/>
    </row>
    <row r="53" spans="1:12">
      <c r="A53" s="15"/>
      <c r="B53" s="8"/>
      <c r="C53" s="8"/>
      <c r="D53" s="8"/>
      <c r="E53" s="8"/>
      <c r="F53" s="8"/>
      <c r="G53" s="45"/>
      <c r="H53" s="45"/>
      <c r="I53" s="8"/>
      <c r="J53" s="8"/>
      <c r="K53" s="8"/>
      <c r="L53" s="16"/>
    </row>
  </sheetData>
  <sortState ref="A38:A46">
    <sortCondition ref="A38"/>
  </sortState>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Guidelines</vt:lpstr>
      <vt:lpstr>Cost of production fresh</vt:lpstr>
      <vt:lpstr>Pricing</vt:lpstr>
      <vt:lpstr>Annual calculation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Miller</dc:creator>
  <cp:lastModifiedBy>Sally Miller</cp:lastModifiedBy>
  <dcterms:created xsi:type="dcterms:W3CDTF">2017-11-28T13:18:52Z</dcterms:created>
  <dcterms:modified xsi:type="dcterms:W3CDTF">2018-01-26T21:12:49Z</dcterms:modified>
</cp:coreProperties>
</file>